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S:\PrelEst\Data\Feasibility Studies\H190956\"/>
    </mc:Choice>
  </mc:AlternateContent>
  <xr:revisionPtr revIDLastSave="0" documentId="13_ncr:1_{DF7BAE6B-1C89-4322-AFA4-76E2259E5F6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H190956 Func1 06162023" sheetId="15" r:id="rId1"/>
    <sheet name="H190956 Func1 04262023" sheetId="14" r:id="rId2"/>
    <sheet name="EstRequestForm" sheetId="13" r:id="rId3"/>
    <sheet name="FuncStage" sheetId="3" r:id="rId4"/>
  </sheets>
  <definedNames>
    <definedName name="_xlnm.Print_Area" localSheetId="2">EstRequestForm!$C$1:$I$109</definedName>
    <definedName name="_xlnm.Print_Area" localSheetId="3">FuncStage!$A$1:$H$58</definedName>
    <definedName name="_xlnm.Print_Area" localSheetId="1">'H190956 Func1 04262023'!$A$1:$H$60</definedName>
    <definedName name="_xlnm.Print_Area" localSheetId="0">'H190956 Func1 06162023'!$A$1:$H$63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55" i="15" l="1"/>
  <c r="H55" i="15"/>
  <c r="B59" i="15"/>
  <c r="H58" i="15"/>
  <c r="H57" i="15"/>
  <c r="H52" i="15"/>
  <c r="H51" i="15"/>
  <c r="H48" i="15"/>
  <c r="K46" i="15"/>
  <c r="H46" i="15"/>
  <c r="K45" i="15"/>
  <c r="H45" i="15"/>
  <c r="K44" i="15"/>
  <c r="H44" i="15"/>
  <c r="K43" i="15"/>
  <c r="H43" i="15"/>
  <c r="K42" i="15"/>
  <c r="H42" i="15"/>
  <c r="K41" i="15"/>
  <c r="H41" i="15"/>
  <c r="K40" i="15"/>
  <c r="H40" i="15"/>
  <c r="H37" i="15"/>
  <c r="H35" i="15"/>
  <c r="H34" i="15"/>
  <c r="H33" i="15"/>
  <c r="H32" i="15"/>
  <c r="H31" i="15"/>
  <c r="H30" i="15"/>
  <c r="H29" i="15"/>
  <c r="H27" i="15"/>
  <c r="H26" i="15"/>
  <c r="H25" i="15"/>
  <c r="H24" i="15"/>
  <c r="H23" i="15"/>
  <c r="H22" i="15"/>
  <c r="H21" i="15"/>
  <c r="H20" i="15"/>
  <c r="H19" i="15"/>
  <c r="H17" i="15"/>
  <c r="H16" i="15"/>
  <c r="K14" i="15"/>
  <c r="H14" i="15"/>
  <c r="H12" i="15"/>
  <c r="H11" i="15"/>
  <c r="H4" i="15"/>
  <c r="H55" i="14"/>
  <c r="H54" i="14"/>
  <c r="H52" i="14"/>
  <c r="H51" i="14"/>
  <c r="H48" i="14"/>
  <c r="H46" i="14"/>
  <c r="H45" i="14"/>
  <c r="H44" i="14"/>
  <c r="H43" i="14"/>
  <c r="H42" i="14"/>
  <c r="H41" i="14"/>
  <c r="H40" i="14"/>
  <c r="H37" i="14"/>
  <c r="H35" i="14"/>
  <c r="H34" i="14"/>
  <c r="H33" i="14"/>
  <c r="H32" i="14"/>
  <c r="H31" i="14"/>
  <c r="H30" i="14"/>
  <c r="H29" i="14"/>
  <c r="H27" i="14"/>
  <c r="H26" i="14"/>
  <c r="H25" i="14"/>
  <c r="H24" i="14"/>
  <c r="H23" i="14"/>
  <c r="H22" i="14"/>
  <c r="H21" i="14"/>
  <c r="H20" i="14"/>
  <c r="H19" i="14"/>
  <c r="H17" i="14"/>
  <c r="H16" i="14"/>
  <c r="H14" i="14"/>
  <c r="H12" i="14"/>
  <c r="J48" i="14" s="1"/>
  <c r="J55" i="14" s="1"/>
  <c r="B56" i="14"/>
  <c r="J52" i="14"/>
  <c r="K46" i="14"/>
  <c r="K45" i="14"/>
  <c r="K44" i="14"/>
  <c r="K43" i="14"/>
  <c r="K42" i="14"/>
  <c r="K41" i="14"/>
  <c r="K40" i="14"/>
  <c r="K14" i="14"/>
  <c r="H11" i="14"/>
  <c r="H35" i="3"/>
  <c r="J57" i="15" l="1"/>
  <c r="J48" i="15"/>
  <c r="J58" i="15" s="1"/>
  <c r="J59" i="15" s="1"/>
  <c r="J54" i="14"/>
  <c r="J56" i="14" s="1"/>
  <c r="H34" i="3"/>
  <c r="H33" i="3"/>
  <c r="H32" i="3"/>
  <c r="H31" i="3"/>
  <c r="J46" i="3"/>
  <c r="H46" i="3"/>
  <c r="J45" i="3"/>
  <c r="J44" i="3"/>
  <c r="J43" i="3"/>
  <c r="J42" i="3"/>
  <c r="J41" i="3"/>
  <c r="J40" i="3"/>
  <c r="H40" i="3"/>
  <c r="H41" i="3"/>
  <c r="H42" i="3"/>
  <c r="H43" i="3"/>
  <c r="H44" i="3"/>
  <c r="H45" i="3"/>
  <c r="H48" i="3"/>
  <c r="H51" i="3"/>
  <c r="H52" i="3"/>
  <c r="J60" i="15" l="1"/>
  <c r="J61" i="15" s="1"/>
  <c r="J57" i="14"/>
  <c r="J58" i="14" s="1"/>
  <c r="H4" i="14"/>
  <c r="H23" i="3"/>
  <c r="H21" i="3"/>
  <c r="H19" i="3"/>
  <c r="H22" i="3"/>
  <c r="H20" i="3"/>
  <c r="H25" i="3"/>
  <c r="H26" i="3"/>
  <c r="H27" i="3"/>
  <c r="J14" i="3" l="1"/>
  <c r="B56" i="3" l="1"/>
  <c r="H30" i="3" l="1"/>
  <c r="H29" i="3"/>
  <c r="H37" i="3" l="1"/>
  <c r="H14" i="3" l="1"/>
  <c r="H24" i="3"/>
  <c r="H12" i="3"/>
  <c r="H11" i="3"/>
  <c r="H16" i="3"/>
  <c r="J39" i="3" l="1"/>
  <c r="J55" i="3" s="1"/>
  <c r="J53" i="3"/>
  <c r="J54" i="3" s="1"/>
  <c r="H56" i="3"/>
  <c r="J57" i="3" l="1"/>
  <c r="H58" i="3"/>
  <c r="H4" i="3" s="1"/>
</calcChain>
</file>

<file path=xl/sharedStrings.xml><?xml version="1.0" encoding="utf-8"?>
<sst xmlns="http://schemas.openxmlformats.org/spreadsheetml/2006/main" count="394" uniqueCount="134">
  <si>
    <t>From</t>
  </si>
  <si>
    <t>Requested By:</t>
  </si>
  <si>
    <t>County:</t>
  </si>
  <si>
    <t>Line Item</t>
  </si>
  <si>
    <t>Des</t>
  </si>
  <si>
    <t>Sec No.</t>
  </si>
  <si>
    <t>Description</t>
  </si>
  <si>
    <t>Quantity</t>
  </si>
  <si>
    <t>Unit</t>
  </si>
  <si>
    <t>Price</t>
  </si>
  <si>
    <t>Amount</t>
  </si>
  <si>
    <t>Contract Cost</t>
  </si>
  <si>
    <t>E. &amp; C. 15%</t>
  </si>
  <si>
    <t>Construction Cost</t>
  </si>
  <si>
    <t>…………..</t>
  </si>
  <si>
    <t xml:space="preserve"> </t>
  </si>
  <si>
    <t>CONSTR. COST</t>
  </si>
  <si>
    <t>Miles</t>
  </si>
  <si>
    <t>Erosion Control</t>
  </si>
  <si>
    <t>SY</t>
  </si>
  <si>
    <t>LF</t>
  </si>
  <si>
    <t>Clearing and Grubbing</t>
  </si>
  <si>
    <t>CY</t>
  </si>
  <si>
    <t>Fine Grading</t>
  </si>
  <si>
    <t>Subgrade Stabilization</t>
  </si>
  <si>
    <t>Acre</t>
  </si>
  <si>
    <t>Misc. &amp; Mob  (45% Functional)</t>
  </si>
  <si>
    <t>Each</t>
  </si>
  <si>
    <t>LS</t>
  </si>
  <si>
    <t>Structures</t>
  </si>
  <si>
    <t>SF</t>
  </si>
  <si>
    <t>Lgth</t>
  </si>
  <si>
    <t>Unclassified Excavation</t>
  </si>
  <si>
    <t>Steel Beam Guardrail</t>
  </si>
  <si>
    <t>Remove Existing Guardrail</t>
  </si>
  <si>
    <t>Roadway</t>
  </si>
  <si>
    <t>Strs &amp; Util</t>
  </si>
  <si>
    <t>Misc. &amp; Mob  (15% Strs&amp;Util)</t>
  </si>
  <si>
    <t>Func</t>
  </si>
  <si>
    <t>Date</t>
  </si>
  <si>
    <t>NC-DOT</t>
  </si>
  <si>
    <t>Project Services Unit</t>
  </si>
  <si>
    <t>Preliminary Estimate Section</t>
  </si>
  <si>
    <t xml:space="preserve">Memo To:  </t>
  </si>
  <si>
    <t>Preliminary Estimate Engineer</t>
  </si>
  <si>
    <t xml:space="preserve">From:  </t>
  </si>
  <si>
    <t>Project Planning Engineer or Project Design Engineer</t>
  </si>
  <si>
    <t xml:space="preserve">Subject:  </t>
  </si>
  <si>
    <t>TIP Project  _-____  Construction Cost Estimate Request</t>
  </si>
  <si>
    <t xml:space="preserve">     Please provide an Updated Construction Cost Estimate for TIP Project  _-____.</t>
  </si>
  <si>
    <t>Type of Estimate and Update Description is indicated below.</t>
  </si>
  <si>
    <t>ESTIMATE TYPE</t>
  </si>
  <si>
    <t xml:space="preserve">  Update Feasibility Study Estimate (Project to be added to TIP)</t>
  </si>
  <si>
    <t xml:space="preserve">  Scoping Meeting </t>
  </si>
  <si>
    <t>CP 1 -------------------------------------------------------------------------------------------------------------------------------------</t>
  </si>
  <si>
    <t xml:space="preserve">  Functional Design of All Alternatives</t>
  </si>
  <si>
    <t>CP 2 -------------------------------------------------------------------------------------------------------------------------------------</t>
  </si>
  <si>
    <t xml:space="preserve">  Functional Design of Alternatives to be Studied in Further Detail</t>
  </si>
  <si>
    <t xml:space="preserve">  Preliminary Design</t>
  </si>
  <si>
    <t>CP 2A -----------------------------------------------------------------------------------------------------------------------------------</t>
  </si>
  <si>
    <t xml:space="preserve">  Preliminary Design with Approved Structure Types and Locations</t>
  </si>
  <si>
    <t>CP 3 -------------------------------------------------------------------------------------------------------------------------------------</t>
  </si>
  <si>
    <t xml:space="preserve">  Preliminary Design on Selected Alternate</t>
  </si>
  <si>
    <t>CP 4A -----------------------------------------------------------------------------------------------------------------------------------</t>
  </si>
  <si>
    <t xml:space="preserve">  Preliminary Design after Impacts are Minimized</t>
  </si>
  <si>
    <t>CP 4B -----------------------------------------------------------------------------------------------------------------------------------</t>
  </si>
  <si>
    <t xml:space="preserve">  Right-of-Way Plans</t>
  </si>
  <si>
    <t>CP 4C -----------------------------------------------------------------------------------------------------------------------------------</t>
  </si>
  <si>
    <t xml:space="preserve">  13 Month Letting</t>
  </si>
  <si>
    <t xml:space="preserve">  Final Quantities</t>
  </si>
  <si>
    <t xml:space="preserve">  Other (Comparison for a Scope Change, or other Revision to Plans)</t>
  </si>
  <si>
    <t>UPDATE DESCRIPTION</t>
  </si>
  <si>
    <t xml:space="preserve">  Update Unit Prices Only.</t>
  </si>
  <si>
    <t xml:space="preserve">  Updated Quantities and Unit Prices.</t>
  </si>
  <si>
    <t xml:space="preserve">  Scope Change and / or other Revisions to the project.</t>
  </si>
  <si>
    <t>Briefly describe any changes to the design that will create either a major</t>
  </si>
  <si>
    <t>construction cost increase or decrease.</t>
  </si>
  <si>
    <t>Has there been a project scope change since the last verified estimate?  Briefly</t>
  </si>
  <si>
    <t>describe both increases and decreases to the project scope.</t>
  </si>
  <si>
    <t>Describe any major changes to the quantities since the last verified estimate</t>
  </si>
  <si>
    <t>and the reasons for the changes.</t>
  </si>
  <si>
    <t xml:space="preserve">cc:  </t>
  </si>
  <si>
    <t>Roadway Project Engineer</t>
  </si>
  <si>
    <t>PDEA  Project Engineer</t>
  </si>
  <si>
    <t xml:space="preserve">  Send Verification Letter.</t>
  </si>
  <si>
    <t>VERIFICATION LETTER</t>
  </si>
  <si>
    <t xml:space="preserve">  Verification Letter is not required at this time.</t>
  </si>
  <si>
    <t>2'-6" Concrete Curb &amp; Gutter</t>
  </si>
  <si>
    <t>5" Monolithic Concrete Islands</t>
  </si>
  <si>
    <t>Prepared By: Cameron Clayton</t>
  </si>
  <si>
    <t>Rowan</t>
  </si>
  <si>
    <t>Typical Section Paved Shoulder</t>
  </si>
  <si>
    <t>I-85 Interchange</t>
  </si>
  <si>
    <t>Correll St/McCanless Rd</t>
  </si>
  <si>
    <t xml:space="preserve">Pavement Markings - Thermo and Markers </t>
  </si>
  <si>
    <t>L Asphalt Pavement, Wedging / Resurfacing</t>
  </si>
  <si>
    <t>L- Asphalt Pavement, Widening</t>
  </si>
  <si>
    <t>L- Aphalt Pavement, Full Depth</t>
  </si>
  <si>
    <t>-Y1RPA- Asphalt Pavement, Full Depth</t>
  </si>
  <si>
    <t>-Y1RPB- Asphalt Pavement, Full Depth</t>
  </si>
  <si>
    <t>-Y1RPC- Asphalt Pavement, Full Depth</t>
  </si>
  <si>
    <t>-Y1LPC- Asphalt Pavement, Full Depth</t>
  </si>
  <si>
    <t>-Y1- Asphalt Pavement, Wedging/Resurfacing</t>
  </si>
  <si>
    <t>-Y2- Asphalt Pavement, Wedging/Resurfacing</t>
  </si>
  <si>
    <t>-Y1- Asphalt Pavement, Widening</t>
  </si>
  <si>
    <t>-Y2- Asphalt Pavement, Widening</t>
  </si>
  <si>
    <t>-L- over I-40 Single Span Widening (110' x 13.5')</t>
  </si>
  <si>
    <t>H184157 Functional 1</t>
  </si>
  <si>
    <t>Drainage - 4-Lane Divided, Shoulder</t>
  </si>
  <si>
    <t>-L- Concrete Pavement, Widening</t>
  </si>
  <si>
    <t>Traffic Control - Interchange</t>
  </si>
  <si>
    <t>-L-</t>
  </si>
  <si>
    <t>-Y1-</t>
  </si>
  <si>
    <t>-Y1RPA-</t>
  </si>
  <si>
    <t>-Y1RPB-</t>
  </si>
  <si>
    <t>-Y1RPC-</t>
  </si>
  <si>
    <t>-Y1LPC-</t>
  </si>
  <si>
    <t>-Y2-</t>
  </si>
  <si>
    <t>Guardrail Anchor Units, Typle TL-3</t>
  </si>
  <si>
    <t>Precast Reinforced Concrete Barrier, Single Faced</t>
  </si>
  <si>
    <t>Date 01/06/2020</t>
  </si>
  <si>
    <t>Guardrail Anchor Units, Type B-77</t>
  </si>
  <si>
    <t>-L- Concrete Approach Slabs (2 @ 25' x 13.5')</t>
  </si>
  <si>
    <t>Cameron Clayton</t>
  </si>
  <si>
    <t xml:space="preserve">Prepared By: </t>
  </si>
  <si>
    <t>Sonya Tankersley, PE</t>
  </si>
  <si>
    <t>Priced By:</t>
  </si>
  <si>
    <t>Philip Culpepper</t>
  </si>
  <si>
    <t>H184157 Functional 1 (H190956 Functional 1)</t>
  </si>
  <si>
    <t>Note:</t>
  </si>
  <si>
    <t>This estimate does not include Utility Construction by Others or Right of Way Costs.</t>
  </si>
  <si>
    <t>Utility Update</t>
  </si>
  <si>
    <t>Utility Construction</t>
  </si>
  <si>
    <t>Utility Construction (per Utility Unit, 6/13/2023)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</si>
</sst>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&quot;$&quot;#,##0"/>
    <numFmt numFmtId="165" formatCode="#,##0.0"/>
    <numFmt numFmtId="166" formatCode="m/d/yy"/>
    <numFmt numFmtId="167" formatCode="mmmm\ d\,\ yyyy"/>
  </numFmts>
  <fonts count="10" x14ac:knownFonts="1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b/>
      <u/>
      <sz val="10"/>
      <name val="Times New Roman"/>
      <family val="1"/>
    </font>
    <font>
      <sz val="10"/>
      <name val="Times New Roman"/>
      <family val="1"/>
    </font>
    <font>
      <b/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u/>
      <sz val="10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" fillId="0" borderId="0"/>
  </cellStyleXfs>
  <cellXfs count="98">
    <xf numFmtId="0" fontId="0" fillId="0" borderId="0" xfId="0"/>
    <xf numFmtId="0" fontId="2" fillId="0" borderId="0" xfId="0" applyFont="1"/>
    <xf numFmtId="44" fontId="2" fillId="0" borderId="0" xfId="1" applyFont="1"/>
    <xf numFmtId="164" fontId="3" fillId="0" borderId="1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44" fontId="3" fillId="0" borderId="4" xfId="1" applyFont="1" applyBorder="1" applyAlignment="1">
      <alignment horizontal="center" wrapText="1"/>
    </xf>
    <xf numFmtId="0" fontId="2" fillId="0" borderId="0" xfId="0" applyFont="1" applyAlignment="1">
      <alignment wrapText="1"/>
    </xf>
    <xf numFmtId="0" fontId="2" fillId="0" borderId="5" xfId="0" applyFont="1" applyBorder="1"/>
    <xf numFmtId="0" fontId="2" fillId="0" borderId="6" xfId="0" applyFont="1" applyBorder="1"/>
    <xf numFmtId="0" fontId="2" fillId="0" borderId="8" xfId="0" applyFont="1" applyBorder="1"/>
    <xf numFmtId="0" fontId="2" fillId="0" borderId="9" xfId="0" applyFont="1" applyBorder="1"/>
    <xf numFmtId="3" fontId="2" fillId="0" borderId="6" xfId="0" applyNumberFormat="1" applyFont="1" applyBorder="1"/>
    <xf numFmtId="0" fontId="2" fillId="0" borderId="0" xfId="0" applyFont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44" fontId="3" fillId="0" borderId="0" xfId="1" applyFont="1"/>
    <xf numFmtId="0" fontId="3" fillId="0" borderId="0" xfId="0" applyFont="1" applyAlignment="1">
      <alignment horizontal="right"/>
    </xf>
    <xf numFmtId="44" fontId="2" fillId="0" borderId="11" xfId="1" applyFont="1" applyBorder="1"/>
    <xf numFmtId="44" fontId="3" fillId="0" borderId="11" xfId="1" applyFont="1" applyBorder="1" applyAlignment="1">
      <alignment horizontal="center"/>
    </xf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3" fontId="2" fillId="0" borderId="0" xfId="0" applyNumberFormat="1" applyFont="1"/>
    <xf numFmtId="3" fontId="3" fillId="0" borderId="3" xfId="0" applyNumberFormat="1" applyFont="1" applyBorder="1" applyAlignment="1">
      <alignment horizontal="center" wrapText="1"/>
    </xf>
    <xf numFmtId="3" fontId="2" fillId="0" borderId="9" xfId="0" applyNumberFormat="1" applyFont="1" applyBorder="1"/>
    <xf numFmtId="165" fontId="2" fillId="0" borderId="6" xfId="0" applyNumberFormat="1" applyFont="1" applyBorder="1"/>
    <xf numFmtId="0" fontId="4" fillId="0" borderId="6" xfId="0" applyFont="1" applyBorder="1"/>
    <xf numFmtId="4" fontId="2" fillId="0" borderId="6" xfId="0" applyNumberFormat="1" applyFont="1" applyBorder="1"/>
    <xf numFmtId="0" fontId="3" fillId="0" borderId="12" xfId="0" applyFont="1" applyBorder="1" applyAlignment="1">
      <alignment horizontal="center"/>
    </xf>
    <xf numFmtId="44" fontId="2" fillId="0" borderId="0" xfId="0" applyNumberFormat="1" applyFont="1"/>
    <xf numFmtId="0" fontId="4" fillId="0" borderId="0" xfId="0" applyFont="1" applyAlignment="1">
      <alignment horizontal="center"/>
    </xf>
    <xf numFmtId="3" fontId="3" fillId="0" borderId="13" xfId="0" applyNumberFormat="1" applyFont="1" applyBorder="1" applyAlignment="1">
      <alignment horizontal="center"/>
    </xf>
    <xf numFmtId="0" fontId="2" fillId="0" borderId="0" xfId="0" applyFont="1" applyAlignment="1">
      <alignment horizontal="right"/>
    </xf>
    <xf numFmtId="3" fontId="4" fillId="0" borderId="0" xfId="0" applyNumberFormat="1" applyFont="1" applyAlignment="1">
      <alignment horizontal="center"/>
    </xf>
    <xf numFmtId="166" fontId="2" fillId="0" borderId="0" xfId="0" applyNumberFormat="1" applyFont="1" applyAlignment="1">
      <alignment horizontal="center"/>
    </xf>
    <xf numFmtId="0" fontId="1" fillId="0" borderId="0" xfId="2"/>
    <xf numFmtId="0" fontId="6" fillId="0" borderId="0" xfId="2" applyFont="1" applyAlignment="1">
      <alignment horizontal="center"/>
    </xf>
    <xf numFmtId="0" fontId="7" fillId="0" borderId="0" xfId="2" applyFont="1" applyAlignment="1">
      <alignment horizontal="center"/>
    </xf>
    <xf numFmtId="0" fontId="1" fillId="0" borderId="0" xfId="2" applyAlignment="1">
      <alignment horizontal="center"/>
    </xf>
    <xf numFmtId="15" fontId="1" fillId="0" borderId="0" xfId="2" applyNumberFormat="1"/>
    <xf numFmtId="49" fontId="6" fillId="0" borderId="0" xfId="2" applyNumberFormat="1" applyFont="1" applyAlignment="1">
      <alignment horizontal="center"/>
    </xf>
    <xf numFmtId="167" fontId="7" fillId="0" borderId="0" xfId="2" applyNumberFormat="1" applyFont="1" applyAlignment="1">
      <alignment horizontal="center"/>
    </xf>
    <xf numFmtId="0" fontId="6" fillId="0" borderId="0" xfId="2" applyFont="1" applyAlignment="1">
      <alignment horizontal="right"/>
    </xf>
    <xf numFmtId="0" fontId="7" fillId="0" borderId="0" xfId="2" applyFont="1" applyAlignment="1">
      <alignment horizontal="left"/>
    </xf>
    <xf numFmtId="0" fontId="7" fillId="0" borderId="0" xfId="2" applyFont="1"/>
    <xf numFmtId="0" fontId="8" fillId="0" borderId="0" xfId="2" applyFont="1" applyAlignment="1">
      <alignment horizontal="center"/>
    </xf>
    <xf numFmtId="0" fontId="7" fillId="0" borderId="13" xfId="2" applyFont="1" applyBorder="1"/>
    <xf numFmtId="0" fontId="1" fillId="0" borderId="13" xfId="2" applyBorder="1"/>
    <xf numFmtId="0" fontId="8" fillId="0" borderId="0" xfId="2" applyFont="1"/>
    <xf numFmtId="167" fontId="7" fillId="0" borderId="0" xfId="2" applyNumberFormat="1" applyFont="1" applyAlignment="1">
      <alignment horizontal="right"/>
    </xf>
    <xf numFmtId="0" fontId="8" fillId="0" borderId="0" xfId="2" applyFont="1" applyAlignment="1">
      <alignment horizontal="left"/>
    </xf>
    <xf numFmtId="0" fontId="8" fillId="0" borderId="13" xfId="2" applyFont="1" applyBorder="1"/>
    <xf numFmtId="167" fontId="9" fillId="0" borderId="0" xfId="2" applyNumberFormat="1" applyFont="1" applyAlignment="1">
      <alignment horizontal="right"/>
    </xf>
    <xf numFmtId="164" fontId="7" fillId="0" borderId="13" xfId="2" applyNumberFormat="1" applyFont="1" applyBorder="1" applyAlignment="1">
      <alignment horizontal="center"/>
    </xf>
    <xf numFmtId="164" fontId="7" fillId="0" borderId="0" xfId="2" applyNumberFormat="1" applyFont="1" applyAlignment="1">
      <alignment horizontal="left"/>
    </xf>
    <xf numFmtId="164" fontId="7" fillId="0" borderId="0" xfId="2" applyNumberFormat="1" applyFont="1" applyAlignment="1">
      <alignment horizontal="center"/>
    </xf>
    <xf numFmtId="4" fontId="7" fillId="0" borderId="0" xfId="2" applyNumberFormat="1" applyFont="1" applyAlignment="1">
      <alignment horizontal="left"/>
    </xf>
    <xf numFmtId="3" fontId="7" fillId="0" borderId="0" xfId="2" applyNumberFormat="1" applyFont="1" applyAlignment="1">
      <alignment horizontal="center"/>
    </xf>
    <xf numFmtId="0" fontId="7" fillId="0" borderId="0" xfId="2" applyFont="1" applyAlignment="1">
      <alignment horizontal="right"/>
    </xf>
    <xf numFmtId="164" fontId="7" fillId="0" borderId="0" xfId="2" applyNumberFormat="1" applyFont="1"/>
    <xf numFmtId="0" fontId="7" fillId="0" borderId="14" xfId="2" applyFont="1" applyBorder="1" applyAlignment="1">
      <alignment horizontal="left"/>
    </xf>
    <xf numFmtId="42" fontId="7" fillId="0" borderId="14" xfId="2" applyNumberFormat="1" applyFont="1" applyBorder="1" applyAlignment="1">
      <alignment horizontal="center"/>
    </xf>
    <xf numFmtId="42" fontId="7" fillId="0" borderId="14" xfId="2" applyNumberFormat="1" applyFont="1" applyBorder="1"/>
    <xf numFmtId="0" fontId="1" fillId="0" borderId="14" xfId="2" applyBorder="1"/>
    <xf numFmtId="42" fontId="7" fillId="0" borderId="0" xfId="2" applyNumberFormat="1" applyFont="1" applyAlignment="1">
      <alignment horizontal="center"/>
    </xf>
    <xf numFmtId="42" fontId="7" fillId="0" borderId="0" xfId="2" applyNumberFormat="1" applyFont="1"/>
    <xf numFmtId="42" fontId="1" fillId="0" borderId="14" xfId="2" applyNumberFormat="1" applyBorder="1"/>
    <xf numFmtId="42" fontId="1" fillId="0" borderId="0" xfId="2" applyNumberFormat="1"/>
    <xf numFmtId="0" fontId="7" fillId="0" borderId="15" xfId="2" applyFont="1" applyBorder="1" applyAlignment="1">
      <alignment horizontal="left"/>
    </xf>
    <xf numFmtId="42" fontId="1" fillId="0" borderId="15" xfId="2" applyNumberFormat="1" applyBorder="1"/>
    <xf numFmtId="0" fontId="1" fillId="0" borderId="15" xfId="2" applyBorder="1"/>
    <xf numFmtId="0" fontId="1" fillId="0" borderId="14" xfId="2" applyBorder="1" applyAlignment="1">
      <alignment horizontal="left"/>
    </xf>
    <xf numFmtId="0" fontId="1" fillId="0" borderId="0" xfId="2" applyAlignment="1">
      <alignment horizontal="left"/>
    </xf>
    <xf numFmtId="0" fontId="7" fillId="0" borderId="14" xfId="2" applyFont="1" applyBorder="1"/>
    <xf numFmtId="166" fontId="2" fillId="0" borderId="0" xfId="0" applyNumberFormat="1" applyFont="1" applyAlignment="1">
      <alignment horizontal="left"/>
    </xf>
    <xf numFmtId="166" fontId="2" fillId="0" borderId="0" xfId="0" applyNumberFormat="1" applyFont="1" applyAlignment="1">
      <alignment horizontal="left" vertical="top"/>
    </xf>
    <xf numFmtId="0" fontId="2" fillId="0" borderId="0" xfId="0" applyFont="1" applyAlignment="1">
      <alignment vertical="center"/>
    </xf>
    <xf numFmtId="44" fontId="2" fillId="0" borderId="6" xfId="1" applyFont="1" applyFill="1" applyBorder="1"/>
    <xf numFmtId="44" fontId="2" fillId="0" borderId="7" xfId="1" applyFont="1" applyFill="1" applyBorder="1"/>
    <xf numFmtId="0" fontId="2" fillId="0" borderId="6" xfId="0" applyFont="1" applyBorder="1" applyAlignment="1">
      <alignment wrapText="1"/>
    </xf>
    <xf numFmtId="44" fontId="2" fillId="0" borderId="6" xfId="1" applyFont="1" applyFill="1" applyBorder="1" applyAlignment="1"/>
    <xf numFmtId="0" fontId="2" fillId="0" borderId="6" xfId="0" quotePrefix="1" applyFont="1" applyBorder="1"/>
    <xf numFmtId="0" fontId="2" fillId="0" borderId="6" xfId="0" quotePrefix="1" applyFont="1" applyBorder="1" applyAlignment="1">
      <alignment wrapText="1"/>
    </xf>
    <xf numFmtId="44" fontId="2" fillId="0" borderId="10" xfId="1" applyFont="1" applyFill="1" applyBorder="1"/>
    <xf numFmtId="2" fontId="2" fillId="0" borderId="0" xfId="0" applyNumberFormat="1" applyFont="1"/>
    <xf numFmtId="166" fontId="2" fillId="0" borderId="0" xfId="0" applyNumberFormat="1" applyFont="1" applyAlignment="1">
      <alignment horizontal="center" vertical="top"/>
    </xf>
    <xf numFmtId="14" fontId="2" fillId="0" borderId="0" xfId="0" applyNumberFormat="1" applyFont="1" applyAlignment="1">
      <alignment horizontal="center"/>
    </xf>
    <xf numFmtId="44" fontId="3" fillId="0" borderId="0" xfId="1" applyFont="1" applyBorder="1" applyAlignment="1">
      <alignment horizontal="center"/>
    </xf>
    <xf numFmtId="0" fontId="3" fillId="0" borderId="0" xfId="0" applyFont="1" applyAlignment="1">
      <alignment horizontal="center"/>
    </xf>
    <xf numFmtId="164" fontId="3" fillId="0" borderId="0" xfId="0" applyNumberFormat="1" applyFont="1" applyAlignment="1">
      <alignment horizontal="center"/>
    </xf>
    <xf numFmtId="44" fontId="3" fillId="0" borderId="0" xfId="1" applyFont="1" applyBorder="1" applyAlignment="1">
      <alignment horizontal="center" wrapText="1"/>
    </xf>
    <xf numFmtId="44" fontId="2" fillId="0" borderId="0" xfId="1" applyFont="1" applyFill="1" applyBorder="1"/>
    <xf numFmtId="44" fontId="2" fillId="0" borderId="0" xfId="1" applyFont="1" applyBorder="1"/>
    <xf numFmtId="44" fontId="2" fillId="0" borderId="9" xfId="0" applyNumberFormat="1" applyFont="1" applyBorder="1"/>
    <xf numFmtId="14" fontId="2" fillId="0" borderId="0" xfId="1" applyNumberFormat="1" applyFont="1" applyAlignment="1">
      <alignment horizontal="center"/>
    </xf>
    <xf numFmtId="0" fontId="2" fillId="0" borderId="6" xfId="0" quotePrefix="1" applyFont="1" applyBorder="1" applyAlignment="1"/>
  </cellXfs>
  <cellStyles count="3">
    <cellStyle name="Currency" xfId="1" builtinId="4"/>
    <cellStyle name="Normal" xfId="0" builtinId="0"/>
    <cellStyle name="Normal_I-3803 Memo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24453C-7E77-4882-B16D-9B6EF2205FC7}">
  <sheetPr>
    <pageSetUpPr fitToPage="1"/>
  </sheetPr>
  <dimension ref="A1:R67"/>
  <sheetViews>
    <sheetView tabSelected="1" zoomScaleNormal="100" workbookViewId="0">
      <selection activeCell="E2" sqref="E2"/>
    </sheetView>
  </sheetViews>
  <sheetFormatPr defaultColWidth="9.109375" defaultRowHeight="13.2" x14ac:dyDescent="0.25"/>
  <cols>
    <col min="1" max="1" width="5.109375" style="1" customWidth="1"/>
    <col min="2" max="2" width="4.6640625" style="1" customWidth="1"/>
    <col min="3" max="3" width="5.109375" style="1" customWidth="1"/>
    <col min="4" max="4" width="40" style="1" customWidth="1"/>
    <col min="5" max="5" width="10" style="24" customWidth="1"/>
    <col min="6" max="6" width="6" style="13" customWidth="1"/>
    <col min="7" max="7" width="14.44140625" style="1" customWidth="1"/>
    <col min="8" max="8" width="14.44140625" style="2" customWidth="1"/>
    <col min="9" max="9" width="3.44140625" style="2" customWidth="1"/>
    <col min="10" max="10" width="17.6640625" style="1" customWidth="1"/>
    <col min="11" max="11" width="14.6640625" style="1" customWidth="1"/>
    <col min="12" max="16384" width="9.109375" style="1"/>
  </cols>
  <sheetData>
    <row r="1" spans="1:18" ht="13.8" thickBot="1" x14ac:dyDescent="0.3">
      <c r="A1" s="1" t="s">
        <v>128</v>
      </c>
      <c r="D1" s="21"/>
      <c r="E1" s="33" t="s">
        <v>38</v>
      </c>
      <c r="G1" s="34" t="s">
        <v>2</v>
      </c>
      <c r="H1" s="19" t="s">
        <v>90</v>
      </c>
      <c r="I1" s="89"/>
    </row>
    <row r="2" spans="1:18" ht="13.8" thickBot="1" x14ac:dyDescent="0.3">
      <c r="A2" s="1" t="s">
        <v>92</v>
      </c>
    </row>
    <row r="3" spans="1:18" x14ac:dyDescent="0.25">
      <c r="A3" s="1" t="s">
        <v>0</v>
      </c>
      <c r="B3" s="78" t="s">
        <v>93</v>
      </c>
      <c r="H3" s="30" t="s">
        <v>16</v>
      </c>
      <c r="I3" s="90"/>
    </row>
    <row r="4" spans="1:18" ht="13.8" thickBot="1" x14ac:dyDescent="0.3">
      <c r="A4" s="1" t="s">
        <v>91</v>
      </c>
      <c r="H4" s="3">
        <f>SUM(H61)</f>
        <v>28400000</v>
      </c>
      <c r="I4" s="91"/>
    </row>
    <row r="5" spans="1:18" x14ac:dyDescent="0.25">
      <c r="E5" s="87" t="s">
        <v>39</v>
      </c>
    </row>
    <row r="6" spans="1:18" x14ac:dyDescent="0.25">
      <c r="A6" s="1" t="s">
        <v>124</v>
      </c>
      <c r="D6" s="1" t="s">
        <v>123</v>
      </c>
      <c r="E6" s="88">
        <v>43836</v>
      </c>
      <c r="F6" s="23"/>
      <c r="R6" s="1" t="s">
        <v>15</v>
      </c>
    </row>
    <row r="7" spans="1:18" x14ac:dyDescent="0.25">
      <c r="A7" s="1" t="s">
        <v>1</v>
      </c>
      <c r="D7" s="1" t="s">
        <v>125</v>
      </c>
      <c r="E7" s="88">
        <v>45030</v>
      </c>
    </row>
    <row r="8" spans="1:18" ht="13.8" thickBot="1" x14ac:dyDescent="0.3">
      <c r="A8" s="1" t="s">
        <v>126</v>
      </c>
      <c r="D8" s="1" t="s">
        <v>127</v>
      </c>
      <c r="E8" s="88">
        <v>45042</v>
      </c>
      <c r="G8" s="13" t="s">
        <v>131</v>
      </c>
      <c r="H8" s="96">
        <v>45093</v>
      </c>
    </row>
    <row r="9" spans="1:18" s="7" customFormat="1" ht="27" thickTop="1" x14ac:dyDescent="0.25">
      <c r="A9" s="4" t="s">
        <v>3</v>
      </c>
      <c r="B9" s="5" t="s">
        <v>4</v>
      </c>
      <c r="C9" s="5" t="s">
        <v>5</v>
      </c>
      <c r="D9" s="5" t="s">
        <v>6</v>
      </c>
      <c r="E9" s="25" t="s">
        <v>7</v>
      </c>
      <c r="F9" s="5" t="s">
        <v>8</v>
      </c>
      <c r="G9" s="5" t="s">
        <v>9</v>
      </c>
      <c r="H9" s="6" t="s">
        <v>10</v>
      </c>
      <c r="I9" s="92"/>
    </row>
    <row r="10" spans="1:18" x14ac:dyDescent="0.25">
      <c r="A10" s="8"/>
      <c r="B10" s="9"/>
      <c r="C10" s="9"/>
      <c r="D10" s="9" t="s">
        <v>15</v>
      </c>
      <c r="E10" s="12"/>
      <c r="F10" s="14"/>
      <c r="G10" s="79"/>
      <c r="H10" s="80"/>
      <c r="I10" s="93"/>
    </row>
    <row r="11" spans="1:18" x14ac:dyDescent="0.25">
      <c r="A11" s="8"/>
      <c r="B11" s="9"/>
      <c r="C11" s="9"/>
      <c r="D11" s="9" t="s">
        <v>21</v>
      </c>
      <c r="E11" s="27">
        <v>24</v>
      </c>
      <c r="F11" s="14" t="s">
        <v>25</v>
      </c>
      <c r="G11" s="79">
        <v>50000</v>
      </c>
      <c r="H11" s="80">
        <f>SUM(E11*G11)</f>
        <v>1200000</v>
      </c>
      <c r="I11" s="93"/>
    </row>
    <row r="12" spans="1:18" x14ac:dyDescent="0.25">
      <c r="A12" s="8"/>
      <c r="B12" s="9"/>
      <c r="C12" s="9"/>
      <c r="D12" s="9" t="s">
        <v>32</v>
      </c>
      <c r="E12" s="12">
        <v>332980</v>
      </c>
      <c r="F12" s="14" t="s">
        <v>22</v>
      </c>
      <c r="G12" s="79">
        <v>8.5</v>
      </c>
      <c r="H12" s="80">
        <f t="shared" ref="H12:H58" si="0">SUM(E12*G12)</f>
        <v>2830330</v>
      </c>
      <c r="I12" s="93"/>
    </row>
    <row r="13" spans="1:18" x14ac:dyDescent="0.25">
      <c r="A13" s="8"/>
      <c r="B13" s="9"/>
      <c r="C13" s="9"/>
      <c r="D13" s="9"/>
      <c r="E13" s="12"/>
      <c r="F13" s="14"/>
      <c r="G13" s="79"/>
      <c r="H13" s="80"/>
      <c r="I13" s="93"/>
    </row>
    <row r="14" spans="1:18" x14ac:dyDescent="0.25">
      <c r="A14" s="8"/>
      <c r="B14" s="9"/>
      <c r="C14" s="9"/>
      <c r="D14" s="81" t="s">
        <v>108</v>
      </c>
      <c r="E14" s="29">
        <v>4</v>
      </c>
      <c r="F14" s="14" t="s">
        <v>17</v>
      </c>
      <c r="G14" s="79">
        <v>850000</v>
      </c>
      <c r="H14" s="80">
        <f t="shared" si="0"/>
        <v>3400000</v>
      </c>
      <c r="I14" s="93"/>
      <c r="K14" s="1">
        <f>21144.2757/5280</f>
        <v>4.0045976704545447</v>
      </c>
    </row>
    <row r="15" spans="1:18" x14ac:dyDescent="0.25">
      <c r="A15" s="8"/>
      <c r="B15" s="9"/>
      <c r="C15" s="9"/>
      <c r="D15" s="9"/>
      <c r="E15" s="12"/>
      <c r="F15" s="14"/>
      <c r="G15" s="79"/>
      <c r="H15" s="80"/>
      <c r="I15" s="93"/>
    </row>
    <row r="16" spans="1:18" x14ac:dyDescent="0.25">
      <c r="A16" s="8"/>
      <c r="B16" s="9"/>
      <c r="C16" s="9"/>
      <c r="D16" s="9" t="s">
        <v>23</v>
      </c>
      <c r="E16" s="12">
        <v>51780</v>
      </c>
      <c r="F16" s="14" t="s">
        <v>19</v>
      </c>
      <c r="G16" s="82">
        <v>2.75</v>
      </c>
      <c r="H16" s="80">
        <f t="shared" si="0"/>
        <v>142395</v>
      </c>
      <c r="I16" s="93"/>
    </row>
    <row r="17" spans="1:9" x14ac:dyDescent="0.25">
      <c r="A17" s="8"/>
      <c r="B17" s="9"/>
      <c r="C17" s="9"/>
      <c r="D17" s="9" t="s">
        <v>24</v>
      </c>
      <c r="E17" s="12">
        <v>53960</v>
      </c>
      <c r="F17" s="14" t="s">
        <v>19</v>
      </c>
      <c r="G17" s="82">
        <v>12</v>
      </c>
      <c r="H17" s="80">
        <f t="shared" si="0"/>
        <v>647520</v>
      </c>
      <c r="I17" s="93"/>
    </row>
    <row r="18" spans="1:9" x14ac:dyDescent="0.25">
      <c r="A18" s="8"/>
      <c r="B18" s="9"/>
      <c r="C18" s="9"/>
      <c r="D18" s="9"/>
      <c r="E18" s="12"/>
      <c r="F18" s="14"/>
      <c r="G18" s="82"/>
      <c r="H18" s="80"/>
      <c r="I18" s="93"/>
    </row>
    <row r="19" spans="1:9" x14ac:dyDescent="0.25">
      <c r="A19" s="8"/>
      <c r="B19" s="9"/>
      <c r="C19" s="9"/>
      <c r="D19" s="83" t="s">
        <v>109</v>
      </c>
      <c r="E19" s="12">
        <v>11185</v>
      </c>
      <c r="F19" s="14" t="s">
        <v>19</v>
      </c>
      <c r="G19" s="82">
        <v>152</v>
      </c>
      <c r="H19" s="80">
        <f t="shared" si="0"/>
        <v>1700120</v>
      </c>
      <c r="I19" s="93"/>
    </row>
    <row r="20" spans="1:9" x14ac:dyDescent="0.25">
      <c r="A20" s="8"/>
      <c r="B20" s="9"/>
      <c r="C20" s="9"/>
      <c r="D20" s="83" t="s">
        <v>102</v>
      </c>
      <c r="E20" s="12">
        <v>6000</v>
      </c>
      <c r="F20" s="14" t="s">
        <v>19</v>
      </c>
      <c r="G20" s="82">
        <v>37</v>
      </c>
      <c r="H20" s="80">
        <f t="shared" si="0"/>
        <v>222000</v>
      </c>
      <c r="I20" s="93"/>
    </row>
    <row r="21" spans="1:9" x14ac:dyDescent="0.25">
      <c r="A21" s="8"/>
      <c r="B21" s="9"/>
      <c r="C21" s="9"/>
      <c r="D21" s="83" t="s">
        <v>104</v>
      </c>
      <c r="E21" s="12">
        <v>3870</v>
      </c>
      <c r="F21" s="14" t="s">
        <v>19</v>
      </c>
      <c r="G21" s="82">
        <v>80</v>
      </c>
      <c r="H21" s="80">
        <f t="shared" si="0"/>
        <v>309600</v>
      </c>
      <c r="I21" s="93"/>
    </row>
    <row r="22" spans="1:9" x14ac:dyDescent="0.25">
      <c r="A22" s="8"/>
      <c r="B22" s="9"/>
      <c r="C22" s="9"/>
      <c r="D22" s="83" t="s">
        <v>103</v>
      </c>
      <c r="E22" s="12">
        <v>2330</v>
      </c>
      <c r="F22" s="14" t="s">
        <v>19</v>
      </c>
      <c r="G22" s="82">
        <v>37</v>
      </c>
      <c r="H22" s="80">
        <f t="shared" si="0"/>
        <v>86210</v>
      </c>
      <c r="I22" s="93"/>
    </row>
    <row r="23" spans="1:9" x14ac:dyDescent="0.25">
      <c r="A23" s="8"/>
      <c r="B23" s="9"/>
      <c r="C23" s="9"/>
      <c r="D23" s="83" t="s">
        <v>105</v>
      </c>
      <c r="E23" s="12">
        <v>720</v>
      </c>
      <c r="F23" s="14" t="s">
        <v>19</v>
      </c>
      <c r="G23" s="82">
        <v>80</v>
      </c>
      <c r="H23" s="80">
        <f t="shared" si="0"/>
        <v>57600</v>
      </c>
      <c r="I23" s="93"/>
    </row>
    <row r="24" spans="1:9" x14ac:dyDescent="0.25">
      <c r="A24" s="8"/>
      <c r="B24" s="9"/>
      <c r="C24" s="9"/>
      <c r="D24" s="83" t="s">
        <v>98</v>
      </c>
      <c r="E24" s="12">
        <v>3510</v>
      </c>
      <c r="F24" s="14" t="s">
        <v>19</v>
      </c>
      <c r="G24" s="79">
        <v>68</v>
      </c>
      <c r="H24" s="80">
        <f t="shared" si="0"/>
        <v>238680</v>
      </c>
      <c r="I24" s="93"/>
    </row>
    <row r="25" spans="1:9" x14ac:dyDescent="0.25">
      <c r="A25" s="8"/>
      <c r="B25" s="9"/>
      <c r="C25" s="9"/>
      <c r="D25" s="83" t="s">
        <v>99</v>
      </c>
      <c r="E25" s="12">
        <v>3340</v>
      </c>
      <c r="F25" s="14" t="s">
        <v>19</v>
      </c>
      <c r="G25" s="79">
        <v>68</v>
      </c>
      <c r="H25" s="80">
        <f t="shared" si="0"/>
        <v>227120</v>
      </c>
      <c r="I25" s="93"/>
    </row>
    <row r="26" spans="1:9" x14ac:dyDescent="0.25">
      <c r="A26" s="8"/>
      <c r="B26" s="9"/>
      <c r="C26" s="9"/>
      <c r="D26" s="83" t="s">
        <v>100</v>
      </c>
      <c r="E26" s="12">
        <v>7325</v>
      </c>
      <c r="F26" s="14" t="s">
        <v>19</v>
      </c>
      <c r="G26" s="79">
        <v>68</v>
      </c>
      <c r="H26" s="80">
        <f t="shared" si="0"/>
        <v>498100</v>
      </c>
      <c r="I26" s="93"/>
    </row>
    <row r="27" spans="1:9" x14ac:dyDescent="0.25">
      <c r="A27" s="8"/>
      <c r="B27" s="9"/>
      <c r="C27" s="9"/>
      <c r="D27" s="83" t="s">
        <v>101</v>
      </c>
      <c r="E27" s="12">
        <v>3900</v>
      </c>
      <c r="F27" s="14" t="s">
        <v>19</v>
      </c>
      <c r="G27" s="79">
        <v>68</v>
      </c>
      <c r="H27" s="80">
        <f t="shared" si="0"/>
        <v>265200</v>
      </c>
      <c r="I27" s="93"/>
    </row>
    <row r="28" spans="1:9" x14ac:dyDescent="0.25">
      <c r="A28" s="8"/>
      <c r="B28" s="9"/>
      <c r="C28" s="9"/>
      <c r="D28" s="83"/>
      <c r="E28" s="12"/>
      <c r="F28" s="14"/>
      <c r="G28" s="79"/>
      <c r="H28" s="80"/>
      <c r="I28" s="93"/>
    </row>
    <row r="29" spans="1:9" x14ac:dyDescent="0.25">
      <c r="A29" s="8"/>
      <c r="B29" s="9"/>
      <c r="C29" s="9"/>
      <c r="D29" s="9" t="s">
        <v>87</v>
      </c>
      <c r="E29" s="12">
        <v>1710</v>
      </c>
      <c r="F29" s="14" t="s">
        <v>20</v>
      </c>
      <c r="G29" s="79">
        <v>30</v>
      </c>
      <c r="H29" s="80">
        <f t="shared" si="0"/>
        <v>51300</v>
      </c>
      <c r="I29" s="93"/>
    </row>
    <row r="30" spans="1:9" x14ac:dyDescent="0.25">
      <c r="A30" s="8"/>
      <c r="B30" s="9"/>
      <c r="C30" s="9"/>
      <c r="D30" s="9" t="s">
        <v>88</v>
      </c>
      <c r="E30" s="12">
        <v>990</v>
      </c>
      <c r="F30" s="14" t="s">
        <v>19</v>
      </c>
      <c r="G30" s="79">
        <v>82</v>
      </c>
      <c r="H30" s="80">
        <f t="shared" si="0"/>
        <v>81180</v>
      </c>
      <c r="I30" s="93"/>
    </row>
    <row r="31" spans="1:9" x14ac:dyDescent="0.25">
      <c r="A31" s="8"/>
      <c r="B31" s="9"/>
      <c r="C31" s="9"/>
      <c r="D31" s="9" t="s">
        <v>119</v>
      </c>
      <c r="E31" s="12">
        <v>440</v>
      </c>
      <c r="F31" s="14" t="s">
        <v>20</v>
      </c>
      <c r="G31" s="79">
        <v>105</v>
      </c>
      <c r="H31" s="80">
        <f t="shared" si="0"/>
        <v>46200</v>
      </c>
      <c r="I31" s="93"/>
    </row>
    <row r="32" spans="1:9" x14ac:dyDescent="0.25">
      <c r="A32" s="8"/>
      <c r="B32" s="9"/>
      <c r="C32" s="9"/>
      <c r="D32" s="9" t="s">
        <v>33</v>
      </c>
      <c r="E32" s="12">
        <v>325</v>
      </c>
      <c r="F32" s="14" t="s">
        <v>20</v>
      </c>
      <c r="G32" s="79">
        <v>27</v>
      </c>
      <c r="H32" s="80">
        <f t="shared" si="0"/>
        <v>8775</v>
      </c>
      <c r="I32" s="93"/>
    </row>
    <row r="33" spans="1:11" x14ac:dyDescent="0.25">
      <c r="A33" s="8"/>
      <c r="B33" s="9"/>
      <c r="C33" s="9"/>
      <c r="D33" s="9" t="s">
        <v>121</v>
      </c>
      <c r="E33" s="12">
        <v>4</v>
      </c>
      <c r="F33" s="14" t="s">
        <v>27</v>
      </c>
      <c r="G33" s="79">
        <v>2950</v>
      </c>
      <c r="H33" s="80">
        <f t="shared" si="0"/>
        <v>11800</v>
      </c>
      <c r="I33" s="93"/>
    </row>
    <row r="34" spans="1:11" x14ac:dyDescent="0.25">
      <c r="A34" s="8"/>
      <c r="B34" s="9"/>
      <c r="C34" s="9"/>
      <c r="D34" s="9" t="s">
        <v>118</v>
      </c>
      <c r="E34" s="12">
        <v>4</v>
      </c>
      <c r="F34" s="14" t="s">
        <v>27</v>
      </c>
      <c r="G34" s="79">
        <v>3600</v>
      </c>
      <c r="H34" s="80">
        <f t="shared" si="0"/>
        <v>14400</v>
      </c>
      <c r="I34" s="93"/>
    </row>
    <row r="35" spans="1:11" x14ac:dyDescent="0.25">
      <c r="A35" s="8"/>
      <c r="B35" s="9"/>
      <c r="C35" s="9"/>
      <c r="D35" s="9" t="s">
        <v>34</v>
      </c>
      <c r="E35" s="12">
        <v>620</v>
      </c>
      <c r="F35" s="14" t="s">
        <v>20</v>
      </c>
      <c r="G35" s="79">
        <v>1.5</v>
      </c>
      <c r="H35" s="80">
        <f t="shared" si="0"/>
        <v>930</v>
      </c>
      <c r="I35" s="93"/>
    </row>
    <row r="36" spans="1:11" x14ac:dyDescent="0.25">
      <c r="A36" s="8"/>
      <c r="B36" s="9"/>
      <c r="C36" s="9"/>
      <c r="D36" s="9"/>
      <c r="E36" s="12"/>
      <c r="F36" s="14"/>
      <c r="G36" s="79"/>
      <c r="H36" s="80"/>
      <c r="I36" s="93"/>
    </row>
    <row r="37" spans="1:11" x14ac:dyDescent="0.25">
      <c r="A37" s="8"/>
      <c r="B37" s="9"/>
      <c r="C37" s="9"/>
      <c r="D37" s="9" t="s">
        <v>18</v>
      </c>
      <c r="E37" s="12">
        <v>67</v>
      </c>
      <c r="F37" s="14" t="s">
        <v>25</v>
      </c>
      <c r="G37" s="79">
        <v>60000</v>
      </c>
      <c r="H37" s="80">
        <f t="shared" si="0"/>
        <v>4020000</v>
      </c>
      <c r="I37" s="93"/>
    </row>
    <row r="38" spans="1:11" x14ac:dyDescent="0.25">
      <c r="A38" s="8"/>
      <c r="B38" s="9"/>
      <c r="C38" s="9"/>
      <c r="D38" s="9"/>
      <c r="E38" s="12"/>
      <c r="F38" s="14"/>
      <c r="G38" s="79"/>
      <c r="H38" s="80"/>
      <c r="I38" s="93"/>
      <c r="K38" s="32"/>
    </row>
    <row r="39" spans="1:11" x14ac:dyDescent="0.25">
      <c r="A39" s="8"/>
      <c r="B39" s="9"/>
      <c r="C39" s="9"/>
      <c r="D39" s="28" t="s">
        <v>94</v>
      </c>
      <c r="E39" s="29"/>
      <c r="F39" s="14"/>
      <c r="G39" s="79"/>
      <c r="H39" s="80"/>
      <c r="I39" s="93"/>
      <c r="K39" s="31"/>
    </row>
    <row r="40" spans="1:11" x14ac:dyDescent="0.25">
      <c r="A40" s="8"/>
      <c r="B40" s="9"/>
      <c r="C40" s="9"/>
      <c r="D40" s="83" t="s">
        <v>111</v>
      </c>
      <c r="E40" s="29">
        <v>1</v>
      </c>
      <c r="F40" s="14" t="s">
        <v>17</v>
      </c>
      <c r="G40" s="79">
        <v>115000</v>
      </c>
      <c r="H40" s="80">
        <f t="shared" si="0"/>
        <v>115000</v>
      </c>
      <c r="I40" s="93"/>
      <c r="K40" s="86">
        <f>5292.7279/5280</f>
        <v>1.0024105871212121</v>
      </c>
    </row>
    <row r="41" spans="1:11" x14ac:dyDescent="0.25">
      <c r="A41" s="8"/>
      <c r="B41" s="9"/>
      <c r="C41" s="9"/>
      <c r="D41" s="83" t="s">
        <v>112</v>
      </c>
      <c r="E41" s="29">
        <v>0.42</v>
      </c>
      <c r="F41" s="14" t="s">
        <v>17</v>
      </c>
      <c r="G41" s="79">
        <v>35000</v>
      </c>
      <c r="H41" s="80">
        <f t="shared" si="0"/>
        <v>14700</v>
      </c>
      <c r="I41" s="93"/>
      <c r="K41" s="86">
        <f>2194.0524/5280</f>
        <v>0.41554022727272727</v>
      </c>
    </row>
    <row r="42" spans="1:11" x14ac:dyDescent="0.25">
      <c r="A42" s="8"/>
      <c r="B42" s="9"/>
      <c r="C42" s="9"/>
      <c r="D42" s="83" t="s">
        <v>113</v>
      </c>
      <c r="E42" s="29">
        <v>0.98</v>
      </c>
      <c r="F42" s="14" t="s">
        <v>17</v>
      </c>
      <c r="G42" s="79">
        <v>32000</v>
      </c>
      <c r="H42" s="80">
        <f t="shared" si="0"/>
        <v>31360</v>
      </c>
      <c r="I42" s="93"/>
      <c r="K42" s="86">
        <f>5152.5631/5280</f>
        <v>0.97586422348484858</v>
      </c>
    </row>
    <row r="43" spans="1:11" x14ac:dyDescent="0.25">
      <c r="A43" s="8"/>
      <c r="B43" s="9"/>
      <c r="C43" s="9"/>
      <c r="D43" s="83" t="s">
        <v>114</v>
      </c>
      <c r="E43" s="29">
        <v>0.48</v>
      </c>
      <c r="F43" s="14" t="s">
        <v>17</v>
      </c>
      <c r="G43" s="79">
        <v>30000</v>
      </c>
      <c r="H43" s="80">
        <f t="shared" si="0"/>
        <v>14400</v>
      </c>
      <c r="I43" s="93"/>
      <c r="K43" s="86">
        <f>2514.1303/5280</f>
        <v>0.47616104166666662</v>
      </c>
    </row>
    <row r="44" spans="1:11" x14ac:dyDescent="0.25">
      <c r="A44" s="8"/>
      <c r="B44" s="9"/>
      <c r="C44" s="9"/>
      <c r="D44" s="83" t="s">
        <v>115</v>
      </c>
      <c r="E44" s="29">
        <v>0.65</v>
      </c>
      <c r="F44" s="14" t="s">
        <v>17</v>
      </c>
      <c r="G44" s="79">
        <v>32000</v>
      </c>
      <c r="H44" s="80">
        <f t="shared" si="0"/>
        <v>20800</v>
      </c>
      <c r="I44" s="93"/>
      <c r="K44" s="86">
        <f>3433.4199/5280</f>
        <v>0.65026892045454543</v>
      </c>
    </row>
    <row r="45" spans="1:11" x14ac:dyDescent="0.25">
      <c r="A45" s="8"/>
      <c r="B45" s="9"/>
      <c r="C45" s="9"/>
      <c r="D45" s="83" t="s">
        <v>116</v>
      </c>
      <c r="E45" s="29">
        <v>0.32</v>
      </c>
      <c r="F45" s="14" t="s">
        <v>17</v>
      </c>
      <c r="G45" s="79">
        <v>20000</v>
      </c>
      <c r="H45" s="80">
        <f t="shared" si="0"/>
        <v>6400</v>
      </c>
      <c r="I45" s="93"/>
      <c r="K45" s="86">
        <f>1701.7345/5280</f>
        <v>0.32229820075757576</v>
      </c>
    </row>
    <row r="46" spans="1:11" x14ac:dyDescent="0.25">
      <c r="A46" s="8"/>
      <c r="B46" s="9"/>
      <c r="C46" s="9"/>
      <c r="D46" s="83" t="s">
        <v>117</v>
      </c>
      <c r="E46" s="29">
        <v>0.16</v>
      </c>
      <c r="F46" s="14" t="s">
        <v>17</v>
      </c>
      <c r="G46" s="79">
        <v>35000</v>
      </c>
      <c r="H46" s="80">
        <f t="shared" si="0"/>
        <v>5600</v>
      </c>
      <c r="I46" s="93"/>
      <c r="K46" s="86">
        <f>850/5280</f>
        <v>0.16098484848484848</v>
      </c>
    </row>
    <row r="47" spans="1:11" x14ac:dyDescent="0.25">
      <c r="A47" s="8"/>
      <c r="B47" s="9"/>
      <c r="C47" s="9"/>
      <c r="D47" s="9"/>
      <c r="E47" s="29"/>
      <c r="F47" s="14"/>
      <c r="G47" s="79"/>
      <c r="H47" s="80"/>
      <c r="I47" s="93"/>
      <c r="J47" s="32" t="s">
        <v>35</v>
      </c>
      <c r="K47" s="31"/>
    </row>
    <row r="48" spans="1:11" x14ac:dyDescent="0.25">
      <c r="A48" s="8"/>
      <c r="B48" s="9"/>
      <c r="C48" s="9"/>
      <c r="D48" s="9" t="s">
        <v>110</v>
      </c>
      <c r="E48" s="29">
        <v>1</v>
      </c>
      <c r="F48" s="14" t="s">
        <v>28</v>
      </c>
      <c r="G48" s="79">
        <v>400000</v>
      </c>
      <c r="H48" s="80">
        <f t="shared" si="0"/>
        <v>400000</v>
      </c>
      <c r="I48" s="93"/>
      <c r="J48" s="31">
        <f>SUM(H10:H48)</f>
        <v>16667720</v>
      </c>
      <c r="K48" s="31"/>
    </row>
    <row r="49" spans="1:11" x14ac:dyDescent="0.25">
      <c r="A49" s="8"/>
      <c r="B49" s="9"/>
      <c r="C49" s="9"/>
      <c r="D49" s="9"/>
      <c r="E49" s="12"/>
      <c r="F49" s="14"/>
      <c r="G49" s="79"/>
      <c r="H49" s="80"/>
      <c r="I49" s="93"/>
    </row>
    <row r="50" spans="1:11" x14ac:dyDescent="0.25">
      <c r="A50" s="8"/>
      <c r="B50" s="9"/>
      <c r="C50" s="9"/>
      <c r="D50" s="28" t="s">
        <v>29</v>
      </c>
      <c r="E50" s="12"/>
      <c r="F50" s="14"/>
      <c r="G50" s="79"/>
      <c r="H50" s="80"/>
      <c r="I50" s="93"/>
    </row>
    <row r="51" spans="1:11" x14ac:dyDescent="0.25">
      <c r="A51" s="8"/>
      <c r="B51" s="9"/>
      <c r="C51" s="9"/>
      <c r="D51" s="84" t="s">
        <v>106</v>
      </c>
      <c r="E51" s="12">
        <v>1485</v>
      </c>
      <c r="F51" s="14" t="s">
        <v>30</v>
      </c>
      <c r="G51" s="79">
        <v>250</v>
      </c>
      <c r="H51" s="80">
        <f t="shared" si="0"/>
        <v>371250</v>
      </c>
      <c r="I51" s="93"/>
      <c r="K51" s="32"/>
    </row>
    <row r="52" spans="1:11" x14ac:dyDescent="0.25">
      <c r="A52" s="8"/>
      <c r="B52" s="9"/>
      <c r="C52" s="9"/>
      <c r="D52" s="84" t="s">
        <v>122</v>
      </c>
      <c r="E52" s="12">
        <v>675</v>
      </c>
      <c r="F52" s="14" t="s">
        <v>30</v>
      </c>
      <c r="G52" s="79">
        <v>50</v>
      </c>
      <c r="H52" s="80">
        <f t="shared" si="0"/>
        <v>33750</v>
      </c>
      <c r="I52" s="93"/>
      <c r="K52" s="32"/>
    </row>
    <row r="53" spans="1:11" x14ac:dyDescent="0.25">
      <c r="A53" s="8"/>
      <c r="B53" s="9"/>
      <c r="C53" s="9"/>
      <c r="D53" s="84"/>
      <c r="E53" s="12"/>
      <c r="F53" s="14"/>
      <c r="G53" s="79"/>
      <c r="H53" s="80"/>
      <c r="I53" s="93"/>
      <c r="J53" s="31"/>
      <c r="K53" s="32"/>
    </row>
    <row r="54" spans="1:11" x14ac:dyDescent="0.25">
      <c r="A54" s="8"/>
      <c r="B54" s="9"/>
      <c r="C54" s="9"/>
      <c r="D54" s="28" t="s">
        <v>132</v>
      </c>
      <c r="E54" s="12"/>
      <c r="F54" s="14"/>
      <c r="G54" s="79"/>
      <c r="H54" s="80"/>
      <c r="I54" s="93"/>
      <c r="J54" s="32" t="s">
        <v>36</v>
      </c>
      <c r="K54" s="32"/>
    </row>
    <row r="55" spans="1:11" x14ac:dyDescent="0.25">
      <c r="A55" s="8"/>
      <c r="B55" s="9"/>
      <c r="C55" s="9"/>
      <c r="D55" s="97" t="s">
        <v>133</v>
      </c>
      <c r="E55" s="12">
        <v>1</v>
      </c>
      <c r="F55" s="14" t="s">
        <v>28</v>
      </c>
      <c r="G55" s="79">
        <v>17300</v>
      </c>
      <c r="H55" s="80">
        <f t="shared" ref="H55" si="1">SUM(E55*G55)</f>
        <v>17300</v>
      </c>
      <c r="I55" s="93"/>
      <c r="J55" s="31">
        <f>SUM(H51:H55)</f>
        <v>422300</v>
      </c>
      <c r="K55" s="32"/>
    </row>
    <row r="56" spans="1:11" x14ac:dyDescent="0.25">
      <c r="A56" s="8"/>
      <c r="B56" s="9"/>
      <c r="C56" s="9"/>
      <c r="D56" s="9"/>
      <c r="E56" s="12"/>
      <c r="F56" s="14"/>
      <c r="G56" s="79"/>
      <c r="H56" s="80"/>
      <c r="I56" s="93"/>
      <c r="J56" s="31"/>
      <c r="K56" s="31"/>
    </row>
    <row r="57" spans="1:11" x14ac:dyDescent="0.25">
      <c r="A57" s="8"/>
      <c r="B57" s="9"/>
      <c r="C57" s="9"/>
      <c r="D57" s="9" t="s">
        <v>37</v>
      </c>
      <c r="E57" s="12">
        <v>1</v>
      </c>
      <c r="F57" s="14" t="s">
        <v>28</v>
      </c>
      <c r="G57" s="79">
        <v>63400</v>
      </c>
      <c r="H57" s="80">
        <f t="shared" si="0"/>
        <v>63400</v>
      </c>
      <c r="I57" s="93"/>
      <c r="J57" s="31">
        <f>J55*0.15</f>
        <v>63345</v>
      </c>
      <c r="K57" s="31"/>
    </row>
    <row r="58" spans="1:11" ht="13.8" thickBot="1" x14ac:dyDescent="0.3">
      <c r="A58" s="10"/>
      <c r="B58" s="11"/>
      <c r="C58" s="11"/>
      <c r="D58" s="11" t="s">
        <v>26</v>
      </c>
      <c r="E58" s="26">
        <v>1</v>
      </c>
      <c r="F58" s="15" t="s">
        <v>28</v>
      </c>
      <c r="G58" s="95">
        <v>7500580</v>
      </c>
      <c r="H58" s="85">
        <f t="shared" si="0"/>
        <v>7500580</v>
      </c>
      <c r="I58" s="93"/>
      <c r="J58" s="31">
        <f>J48*0.45</f>
        <v>7500474</v>
      </c>
      <c r="K58" s="31"/>
    </row>
    <row r="59" spans="1:11" ht="13.8" thickTop="1" x14ac:dyDescent="0.25">
      <c r="A59" s="20" t="s">
        <v>31</v>
      </c>
      <c r="B59" s="20">
        <f>28840.6691/5280</f>
        <v>5.4622479356060607</v>
      </c>
      <c r="D59" s="17" t="s">
        <v>11</v>
      </c>
      <c r="E59" s="24" t="s">
        <v>14</v>
      </c>
      <c r="F59" s="13" t="s">
        <v>14</v>
      </c>
      <c r="G59" s="1" t="s">
        <v>14</v>
      </c>
      <c r="H59" s="2">
        <v>24654000</v>
      </c>
      <c r="J59" s="31">
        <f>SUM(J48:J58)</f>
        <v>24653839</v>
      </c>
    </row>
    <row r="60" spans="1:11" x14ac:dyDescent="0.25">
      <c r="D60" s="22" t="s">
        <v>12</v>
      </c>
      <c r="E60" s="24" t="s">
        <v>14</v>
      </c>
      <c r="F60" s="13" t="s">
        <v>14</v>
      </c>
      <c r="G60" s="1" t="s">
        <v>14</v>
      </c>
      <c r="H60" s="18">
        <v>3746000</v>
      </c>
      <c r="I60" s="94"/>
      <c r="J60" s="31">
        <f>J59*0.15</f>
        <v>3698075.85</v>
      </c>
      <c r="K60" s="31"/>
    </row>
    <row r="61" spans="1:11" x14ac:dyDescent="0.25">
      <c r="D61" s="17" t="s">
        <v>13</v>
      </c>
      <c r="E61" s="24" t="s">
        <v>14</v>
      </c>
      <c r="F61" s="13" t="s">
        <v>14</v>
      </c>
      <c r="G61" s="1" t="s">
        <v>14</v>
      </c>
      <c r="H61" s="16">
        <v>28400000</v>
      </c>
      <c r="I61" s="16"/>
      <c r="J61" s="31">
        <f>SUM(J59:J60)</f>
        <v>28351914.850000001</v>
      </c>
    </row>
    <row r="63" spans="1:11" x14ac:dyDescent="0.25">
      <c r="C63" s="20" t="s">
        <v>129</v>
      </c>
      <c r="D63" s="20" t="s">
        <v>130</v>
      </c>
    </row>
    <row r="65" spans="4:4" x14ac:dyDescent="0.25">
      <c r="D65" s="1" t="s">
        <v>95</v>
      </c>
    </row>
    <row r="66" spans="4:4" x14ac:dyDescent="0.25">
      <c r="D66" s="1" t="s">
        <v>96</v>
      </c>
    </row>
    <row r="67" spans="4:4" x14ac:dyDescent="0.25">
      <c r="D67" s="1" t="s">
        <v>97</v>
      </c>
    </row>
  </sheetData>
  <printOptions horizontalCentered="1"/>
  <pageMargins left="0.1" right="0.1" top="1" bottom="1" header="0.25" footer="0.5"/>
  <pageSetup scale="80" orientation="portrait" horizontalDpi="300" verticalDpi="300" r:id="rId1"/>
  <headerFooter alignWithMargins="0">
    <oddHeader>&amp;C&amp;"Times New Roman,Regular"North Carolina Department of Transportation
Preliminary Estimate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ADC488-B652-4646-991A-51BB2F051397}">
  <sheetPr>
    <pageSetUpPr fitToPage="1"/>
  </sheetPr>
  <dimension ref="A1:R64"/>
  <sheetViews>
    <sheetView zoomScaleNormal="100" workbookViewId="0">
      <selection activeCell="E2" sqref="E2"/>
    </sheetView>
  </sheetViews>
  <sheetFormatPr defaultColWidth="9.109375" defaultRowHeight="13.2" x14ac:dyDescent="0.25"/>
  <cols>
    <col min="1" max="1" width="5.109375" style="1" customWidth="1"/>
    <col min="2" max="2" width="4.6640625" style="1" customWidth="1"/>
    <col min="3" max="3" width="5.109375" style="1" customWidth="1"/>
    <col min="4" max="4" width="39.33203125" style="1" customWidth="1"/>
    <col min="5" max="5" width="8.6640625" style="24" bestFit="1" customWidth="1"/>
    <col min="6" max="6" width="6" style="13" customWidth="1"/>
    <col min="7" max="7" width="14.44140625" style="1" customWidth="1"/>
    <col min="8" max="8" width="14.44140625" style="2" customWidth="1"/>
    <col min="9" max="9" width="3.44140625" style="2" customWidth="1"/>
    <col min="10" max="10" width="17.6640625" style="1" customWidth="1"/>
    <col min="11" max="11" width="14.6640625" style="1" customWidth="1"/>
    <col min="12" max="16384" width="9.109375" style="1"/>
  </cols>
  <sheetData>
    <row r="1" spans="1:18" ht="13.8" thickBot="1" x14ac:dyDescent="0.3">
      <c r="A1" s="1" t="s">
        <v>128</v>
      </c>
      <c r="D1" s="21"/>
      <c r="E1" s="33" t="s">
        <v>38</v>
      </c>
      <c r="G1" s="34" t="s">
        <v>2</v>
      </c>
      <c r="H1" s="19" t="s">
        <v>90</v>
      </c>
      <c r="I1" s="89"/>
    </row>
    <row r="2" spans="1:18" ht="13.8" thickBot="1" x14ac:dyDescent="0.3">
      <c r="A2" s="1" t="s">
        <v>92</v>
      </c>
    </row>
    <row r="3" spans="1:18" x14ac:dyDescent="0.25">
      <c r="A3" s="1" t="s">
        <v>0</v>
      </c>
      <c r="B3" s="78" t="s">
        <v>93</v>
      </c>
      <c r="H3" s="30" t="s">
        <v>16</v>
      </c>
      <c r="I3" s="90"/>
    </row>
    <row r="4" spans="1:18" ht="13.8" thickBot="1" x14ac:dyDescent="0.3">
      <c r="A4" s="1" t="s">
        <v>91</v>
      </c>
      <c r="H4" s="3">
        <f>SUM(H58)</f>
        <v>28400000</v>
      </c>
      <c r="I4" s="91"/>
    </row>
    <row r="5" spans="1:18" x14ac:dyDescent="0.25">
      <c r="E5" s="87" t="s">
        <v>39</v>
      </c>
    </row>
    <row r="6" spans="1:18" x14ac:dyDescent="0.25">
      <c r="A6" s="1" t="s">
        <v>124</v>
      </c>
      <c r="D6" s="1" t="s">
        <v>123</v>
      </c>
      <c r="E6" s="88">
        <v>43836</v>
      </c>
      <c r="F6" s="23"/>
      <c r="R6" s="1" t="s">
        <v>15</v>
      </c>
    </row>
    <row r="7" spans="1:18" x14ac:dyDescent="0.25">
      <c r="A7" s="1" t="s">
        <v>1</v>
      </c>
      <c r="D7" s="1" t="s">
        <v>125</v>
      </c>
      <c r="E7" s="88">
        <v>45030</v>
      </c>
    </row>
    <row r="8" spans="1:18" ht="13.8" thickBot="1" x14ac:dyDescent="0.3">
      <c r="A8" s="1" t="s">
        <v>126</v>
      </c>
      <c r="D8" s="1" t="s">
        <v>127</v>
      </c>
      <c r="E8" s="88">
        <v>45042</v>
      </c>
    </row>
    <row r="9" spans="1:18" s="7" customFormat="1" ht="27" thickTop="1" x14ac:dyDescent="0.25">
      <c r="A9" s="4" t="s">
        <v>3</v>
      </c>
      <c r="B9" s="5" t="s">
        <v>4</v>
      </c>
      <c r="C9" s="5" t="s">
        <v>5</v>
      </c>
      <c r="D9" s="5" t="s">
        <v>6</v>
      </c>
      <c r="E9" s="25" t="s">
        <v>7</v>
      </c>
      <c r="F9" s="5" t="s">
        <v>8</v>
      </c>
      <c r="G9" s="5" t="s">
        <v>9</v>
      </c>
      <c r="H9" s="6" t="s">
        <v>10</v>
      </c>
      <c r="I9" s="92"/>
    </row>
    <row r="10" spans="1:18" x14ac:dyDescent="0.25">
      <c r="A10" s="8"/>
      <c r="B10" s="9"/>
      <c r="C10" s="9"/>
      <c r="D10" s="9" t="s">
        <v>15</v>
      </c>
      <c r="E10" s="12"/>
      <c r="F10" s="14"/>
      <c r="G10" s="79"/>
      <c r="H10" s="80"/>
      <c r="I10" s="93"/>
    </row>
    <row r="11" spans="1:18" x14ac:dyDescent="0.25">
      <c r="A11" s="8"/>
      <c r="B11" s="9"/>
      <c r="C11" s="9"/>
      <c r="D11" s="9" t="s">
        <v>21</v>
      </c>
      <c r="E11" s="27">
        <v>24</v>
      </c>
      <c r="F11" s="14" t="s">
        <v>25</v>
      </c>
      <c r="G11" s="79">
        <v>50000</v>
      </c>
      <c r="H11" s="80">
        <f>SUM(E11*G11)</f>
        <v>1200000</v>
      </c>
      <c r="I11" s="93"/>
    </row>
    <row r="12" spans="1:18" x14ac:dyDescent="0.25">
      <c r="A12" s="8"/>
      <c r="B12" s="9"/>
      <c r="C12" s="9"/>
      <c r="D12" s="9" t="s">
        <v>32</v>
      </c>
      <c r="E12" s="12">
        <v>332980</v>
      </c>
      <c r="F12" s="14" t="s">
        <v>22</v>
      </c>
      <c r="G12" s="79">
        <v>8.5</v>
      </c>
      <c r="H12" s="80">
        <f t="shared" ref="H12:H55" si="0">SUM(E12*G12)</f>
        <v>2830330</v>
      </c>
      <c r="I12" s="93"/>
    </row>
    <row r="13" spans="1:18" x14ac:dyDescent="0.25">
      <c r="A13" s="8"/>
      <c r="B13" s="9"/>
      <c r="C13" s="9"/>
      <c r="D13" s="9"/>
      <c r="E13" s="12"/>
      <c r="F13" s="14"/>
      <c r="G13" s="79"/>
      <c r="H13" s="80"/>
      <c r="I13" s="93"/>
    </row>
    <row r="14" spans="1:18" x14ac:dyDescent="0.25">
      <c r="A14" s="8"/>
      <c r="B14" s="9"/>
      <c r="C14" s="9"/>
      <c r="D14" s="81" t="s">
        <v>108</v>
      </c>
      <c r="E14" s="29">
        <v>4</v>
      </c>
      <c r="F14" s="14" t="s">
        <v>17</v>
      </c>
      <c r="G14" s="79">
        <v>850000</v>
      </c>
      <c r="H14" s="80">
        <f t="shared" si="0"/>
        <v>3400000</v>
      </c>
      <c r="I14" s="93"/>
      <c r="K14" s="1">
        <f>21144.2757/5280</f>
        <v>4.0045976704545447</v>
      </c>
    </row>
    <row r="15" spans="1:18" x14ac:dyDescent="0.25">
      <c r="A15" s="8"/>
      <c r="B15" s="9"/>
      <c r="C15" s="9"/>
      <c r="D15" s="9"/>
      <c r="E15" s="12"/>
      <c r="F15" s="14"/>
      <c r="G15" s="79"/>
      <c r="H15" s="80"/>
      <c r="I15" s="93"/>
    </row>
    <row r="16" spans="1:18" x14ac:dyDescent="0.25">
      <c r="A16" s="8"/>
      <c r="B16" s="9"/>
      <c r="C16" s="9"/>
      <c r="D16" s="9" t="s">
        <v>23</v>
      </c>
      <c r="E16" s="12">
        <v>51780</v>
      </c>
      <c r="F16" s="14" t="s">
        <v>19</v>
      </c>
      <c r="G16" s="82">
        <v>2.75</v>
      </c>
      <c r="H16" s="80">
        <f t="shared" si="0"/>
        <v>142395</v>
      </c>
      <c r="I16" s="93"/>
    </row>
    <row r="17" spans="1:9" x14ac:dyDescent="0.25">
      <c r="A17" s="8"/>
      <c r="B17" s="9"/>
      <c r="C17" s="9"/>
      <c r="D17" s="9" t="s">
        <v>24</v>
      </c>
      <c r="E17" s="12">
        <v>53960</v>
      </c>
      <c r="F17" s="14" t="s">
        <v>19</v>
      </c>
      <c r="G17" s="82">
        <v>12</v>
      </c>
      <c r="H17" s="80">
        <f t="shared" si="0"/>
        <v>647520</v>
      </c>
      <c r="I17" s="93"/>
    </row>
    <row r="18" spans="1:9" x14ac:dyDescent="0.25">
      <c r="A18" s="8"/>
      <c r="B18" s="9"/>
      <c r="C18" s="9"/>
      <c r="D18" s="9"/>
      <c r="E18" s="12"/>
      <c r="F18" s="14"/>
      <c r="G18" s="82"/>
      <c r="H18" s="80"/>
      <c r="I18" s="93"/>
    </row>
    <row r="19" spans="1:9" x14ac:dyDescent="0.25">
      <c r="A19" s="8"/>
      <c r="B19" s="9"/>
      <c r="C19" s="9"/>
      <c r="D19" s="83" t="s">
        <v>109</v>
      </c>
      <c r="E19" s="12">
        <v>11185</v>
      </c>
      <c r="F19" s="14" t="s">
        <v>19</v>
      </c>
      <c r="G19" s="82">
        <v>152</v>
      </c>
      <c r="H19" s="80">
        <f t="shared" si="0"/>
        <v>1700120</v>
      </c>
      <c r="I19" s="93"/>
    </row>
    <row r="20" spans="1:9" x14ac:dyDescent="0.25">
      <c r="A20" s="8"/>
      <c r="B20" s="9"/>
      <c r="C20" s="9"/>
      <c r="D20" s="83" t="s">
        <v>102</v>
      </c>
      <c r="E20" s="12">
        <v>6000</v>
      </c>
      <c r="F20" s="14" t="s">
        <v>19</v>
      </c>
      <c r="G20" s="82">
        <v>37</v>
      </c>
      <c r="H20" s="80">
        <f t="shared" si="0"/>
        <v>222000</v>
      </c>
      <c r="I20" s="93"/>
    </row>
    <row r="21" spans="1:9" x14ac:dyDescent="0.25">
      <c r="A21" s="8"/>
      <c r="B21" s="9"/>
      <c r="C21" s="9"/>
      <c r="D21" s="83" t="s">
        <v>104</v>
      </c>
      <c r="E21" s="12">
        <v>3870</v>
      </c>
      <c r="F21" s="14" t="s">
        <v>19</v>
      </c>
      <c r="G21" s="82">
        <v>80</v>
      </c>
      <c r="H21" s="80">
        <f t="shared" si="0"/>
        <v>309600</v>
      </c>
      <c r="I21" s="93"/>
    </row>
    <row r="22" spans="1:9" x14ac:dyDescent="0.25">
      <c r="A22" s="8"/>
      <c r="B22" s="9"/>
      <c r="C22" s="9"/>
      <c r="D22" s="83" t="s">
        <v>103</v>
      </c>
      <c r="E22" s="12">
        <v>2330</v>
      </c>
      <c r="F22" s="14" t="s">
        <v>19</v>
      </c>
      <c r="G22" s="82">
        <v>37</v>
      </c>
      <c r="H22" s="80">
        <f t="shared" si="0"/>
        <v>86210</v>
      </c>
      <c r="I22" s="93"/>
    </row>
    <row r="23" spans="1:9" x14ac:dyDescent="0.25">
      <c r="A23" s="8"/>
      <c r="B23" s="9"/>
      <c r="C23" s="9"/>
      <c r="D23" s="83" t="s">
        <v>105</v>
      </c>
      <c r="E23" s="12">
        <v>720</v>
      </c>
      <c r="F23" s="14" t="s">
        <v>19</v>
      </c>
      <c r="G23" s="82">
        <v>80</v>
      </c>
      <c r="H23" s="80">
        <f t="shared" si="0"/>
        <v>57600</v>
      </c>
      <c r="I23" s="93"/>
    </row>
    <row r="24" spans="1:9" x14ac:dyDescent="0.25">
      <c r="A24" s="8"/>
      <c r="B24" s="9"/>
      <c r="C24" s="9"/>
      <c r="D24" s="83" t="s">
        <v>98</v>
      </c>
      <c r="E24" s="12">
        <v>3510</v>
      </c>
      <c r="F24" s="14" t="s">
        <v>19</v>
      </c>
      <c r="G24" s="79">
        <v>68</v>
      </c>
      <c r="H24" s="80">
        <f t="shared" si="0"/>
        <v>238680</v>
      </c>
      <c r="I24" s="93"/>
    </row>
    <row r="25" spans="1:9" x14ac:dyDescent="0.25">
      <c r="A25" s="8"/>
      <c r="B25" s="9"/>
      <c r="C25" s="9"/>
      <c r="D25" s="83" t="s">
        <v>99</v>
      </c>
      <c r="E25" s="12">
        <v>3340</v>
      </c>
      <c r="F25" s="14" t="s">
        <v>19</v>
      </c>
      <c r="G25" s="79">
        <v>68</v>
      </c>
      <c r="H25" s="80">
        <f t="shared" si="0"/>
        <v>227120</v>
      </c>
      <c r="I25" s="93"/>
    </row>
    <row r="26" spans="1:9" x14ac:dyDescent="0.25">
      <c r="A26" s="8"/>
      <c r="B26" s="9"/>
      <c r="C26" s="9"/>
      <c r="D26" s="83" t="s">
        <v>100</v>
      </c>
      <c r="E26" s="12">
        <v>7325</v>
      </c>
      <c r="F26" s="14" t="s">
        <v>19</v>
      </c>
      <c r="G26" s="79">
        <v>68</v>
      </c>
      <c r="H26" s="80">
        <f t="shared" si="0"/>
        <v>498100</v>
      </c>
      <c r="I26" s="93"/>
    </row>
    <row r="27" spans="1:9" x14ac:dyDescent="0.25">
      <c r="A27" s="8"/>
      <c r="B27" s="9"/>
      <c r="C27" s="9"/>
      <c r="D27" s="83" t="s">
        <v>101</v>
      </c>
      <c r="E27" s="12">
        <v>3900</v>
      </c>
      <c r="F27" s="14" t="s">
        <v>19</v>
      </c>
      <c r="G27" s="79">
        <v>68</v>
      </c>
      <c r="H27" s="80">
        <f t="shared" si="0"/>
        <v>265200</v>
      </c>
      <c r="I27" s="93"/>
    </row>
    <row r="28" spans="1:9" x14ac:dyDescent="0.25">
      <c r="A28" s="8"/>
      <c r="B28" s="9"/>
      <c r="C28" s="9"/>
      <c r="D28" s="83"/>
      <c r="E28" s="12"/>
      <c r="F28" s="14"/>
      <c r="G28" s="79"/>
      <c r="H28" s="80"/>
      <c r="I28" s="93"/>
    </row>
    <row r="29" spans="1:9" x14ac:dyDescent="0.25">
      <c r="A29" s="8"/>
      <c r="B29" s="9"/>
      <c r="C29" s="9"/>
      <c r="D29" s="9" t="s">
        <v>87</v>
      </c>
      <c r="E29" s="12">
        <v>1710</v>
      </c>
      <c r="F29" s="14" t="s">
        <v>20</v>
      </c>
      <c r="G29" s="79">
        <v>30</v>
      </c>
      <c r="H29" s="80">
        <f t="shared" si="0"/>
        <v>51300</v>
      </c>
      <c r="I29" s="93"/>
    </row>
    <row r="30" spans="1:9" x14ac:dyDescent="0.25">
      <c r="A30" s="8"/>
      <c r="B30" s="9"/>
      <c r="C30" s="9"/>
      <c r="D30" s="9" t="s">
        <v>88</v>
      </c>
      <c r="E30" s="12">
        <v>990</v>
      </c>
      <c r="F30" s="14" t="s">
        <v>19</v>
      </c>
      <c r="G30" s="79">
        <v>82</v>
      </c>
      <c r="H30" s="80">
        <f t="shared" si="0"/>
        <v>81180</v>
      </c>
      <c r="I30" s="93"/>
    </row>
    <row r="31" spans="1:9" x14ac:dyDescent="0.25">
      <c r="A31" s="8"/>
      <c r="B31" s="9"/>
      <c r="C31" s="9"/>
      <c r="D31" s="9" t="s">
        <v>119</v>
      </c>
      <c r="E31" s="12">
        <v>440</v>
      </c>
      <c r="F31" s="14" t="s">
        <v>20</v>
      </c>
      <c r="G31" s="79">
        <v>105</v>
      </c>
      <c r="H31" s="80">
        <f t="shared" si="0"/>
        <v>46200</v>
      </c>
      <c r="I31" s="93"/>
    </row>
    <row r="32" spans="1:9" x14ac:dyDescent="0.25">
      <c r="A32" s="8"/>
      <c r="B32" s="9"/>
      <c r="C32" s="9"/>
      <c r="D32" s="9" t="s">
        <v>33</v>
      </c>
      <c r="E32" s="12">
        <v>325</v>
      </c>
      <c r="F32" s="14" t="s">
        <v>20</v>
      </c>
      <c r="G32" s="79">
        <v>27</v>
      </c>
      <c r="H32" s="80">
        <f t="shared" si="0"/>
        <v>8775</v>
      </c>
      <c r="I32" s="93"/>
    </row>
    <row r="33" spans="1:11" x14ac:dyDescent="0.25">
      <c r="A33" s="8"/>
      <c r="B33" s="9"/>
      <c r="C33" s="9"/>
      <c r="D33" s="9" t="s">
        <v>121</v>
      </c>
      <c r="E33" s="12">
        <v>4</v>
      </c>
      <c r="F33" s="14" t="s">
        <v>27</v>
      </c>
      <c r="G33" s="79">
        <v>2950</v>
      </c>
      <c r="H33" s="80">
        <f t="shared" si="0"/>
        <v>11800</v>
      </c>
      <c r="I33" s="93"/>
    </row>
    <row r="34" spans="1:11" x14ac:dyDescent="0.25">
      <c r="A34" s="8"/>
      <c r="B34" s="9"/>
      <c r="C34" s="9"/>
      <c r="D34" s="9" t="s">
        <v>118</v>
      </c>
      <c r="E34" s="12">
        <v>4</v>
      </c>
      <c r="F34" s="14" t="s">
        <v>27</v>
      </c>
      <c r="G34" s="79">
        <v>3600</v>
      </c>
      <c r="H34" s="80">
        <f t="shared" si="0"/>
        <v>14400</v>
      </c>
      <c r="I34" s="93"/>
    </row>
    <row r="35" spans="1:11" x14ac:dyDescent="0.25">
      <c r="A35" s="8"/>
      <c r="B35" s="9"/>
      <c r="C35" s="9"/>
      <c r="D35" s="9" t="s">
        <v>34</v>
      </c>
      <c r="E35" s="12">
        <v>620</v>
      </c>
      <c r="F35" s="14" t="s">
        <v>20</v>
      </c>
      <c r="G35" s="79">
        <v>1.5</v>
      </c>
      <c r="H35" s="80">
        <f t="shared" si="0"/>
        <v>930</v>
      </c>
      <c r="I35" s="93"/>
    </row>
    <row r="36" spans="1:11" x14ac:dyDescent="0.25">
      <c r="A36" s="8"/>
      <c r="B36" s="9"/>
      <c r="C36" s="9"/>
      <c r="D36" s="9"/>
      <c r="E36" s="12"/>
      <c r="F36" s="14"/>
      <c r="G36" s="79"/>
      <c r="H36" s="80"/>
      <c r="I36" s="93"/>
    </row>
    <row r="37" spans="1:11" x14ac:dyDescent="0.25">
      <c r="A37" s="8"/>
      <c r="B37" s="9"/>
      <c r="C37" s="9"/>
      <c r="D37" s="9" t="s">
        <v>18</v>
      </c>
      <c r="E37" s="12">
        <v>67</v>
      </c>
      <c r="F37" s="14" t="s">
        <v>25</v>
      </c>
      <c r="G37" s="79">
        <v>60000</v>
      </c>
      <c r="H37" s="80">
        <f t="shared" si="0"/>
        <v>4020000</v>
      </c>
      <c r="I37" s="93"/>
    </row>
    <row r="38" spans="1:11" x14ac:dyDescent="0.25">
      <c r="A38" s="8"/>
      <c r="B38" s="9"/>
      <c r="C38" s="9"/>
      <c r="D38" s="9"/>
      <c r="E38" s="12"/>
      <c r="F38" s="14"/>
      <c r="G38" s="79"/>
      <c r="H38" s="80"/>
      <c r="I38" s="93"/>
      <c r="K38" s="32"/>
    </row>
    <row r="39" spans="1:11" x14ac:dyDescent="0.25">
      <c r="A39" s="8"/>
      <c r="B39" s="9"/>
      <c r="C39" s="9"/>
      <c r="D39" s="28" t="s">
        <v>94</v>
      </c>
      <c r="E39" s="29"/>
      <c r="F39" s="14"/>
      <c r="G39" s="79"/>
      <c r="H39" s="80"/>
      <c r="I39" s="93"/>
      <c r="K39" s="31"/>
    </row>
    <row r="40" spans="1:11" x14ac:dyDescent="0.25">
      <c r="A40" s="8"/>
      <c r="B40" s="9"/>
      <c r="C40" s="9"/>
      <c r="D40" s="83" t="s">
        <v>111</v>
      </c>
      <c r="E40" s="29">
        <v>1</v>
      </c>
      <c r="F40" s="14" t="s">
        <v>17</v>
      </c>
      <c r="G40" s="79">
        <v>115000</v>
      </c>
      <c r="H40" s="80">
        <f t="shared" si="0"/>
        <v>115000</v>
      </c>
      <c r="I40" s="93"/>
      <c r="K40" s="86">
        <f>5292.7279/5280</f>
        <v>1.0024105871212121</v>
      </c>
    </row>
    <row r="41" spans="1:11" x14ac:dyDescent="0.25">
      <c r="A41" s="8"/>
      <c r="B41" s="9"/>
      <c r="C41" s="9"/>
      <c r="D41" s="83" t="s">
        <v>112</v>
      </c>
      <c r="E41" s="29">
        <v>0.42</v>
      </c>
      <c r="F41" s="14" t="s">
        <v>17</v>
      </c>
      <c r="G41" s="79">
        <v>35000</v>
      </c>
      <c r="H41" s="80">
        <f t="shared" si="0"/>
        <v>14700</v>
      </c>
      <c r="I41" s="93"/>
      <c r="K41" s="86">
        <f>2194.0524/5280</f>
        <v>0.41554022727272727</v>
      </c>
    </row>
    <row r="42" spans="1:11" x14ac:dyDescent="0.25">
      <c r="A42" s="8"/>
      <c r="B42" s="9"/>
      <c r="C42" s="9"/>
      <c r="D42" s="83" t="s">
        <v>113</v>
      </c>
      <c r="E42" s="29">
        <v>0.98</v>
      </c>
      <c r="F42" s="14" t="s">
        <v>17</v>
      </c>
      <c r="G42" s="79">
        <v>32000</v>
      </c>
      <c r="H42" s="80">
        <f t="shared" si="0"/>
        <v>31360</v>
      </c>
      <c r="I42" s="93"/>
      <c r="K42" s="86">
        <f>5152.5631/5280</f>
        <v>0.97586422348484858</v>
      </c>
    </row>
    <row r="43" spans="1:11" x14ac:dyDescent="0.25">
      <c r="A43" s="8"/>
      <c r="B43" s="9"/>
      <c r="C43" s="9"/>
      <c r="D43" s="83" t="s">
        <v>114</v>
      </c>
      <c r="E43" s="29">
        <v>0.48</v>
      </c>
      <c r="F43" s="14" t="s">
        <v>17</v>
      </c>
      <c r="G43" s="79">
        <v>30000</v>
      </c>
      <c r="H43" s="80">
        <f t="shared" si="0"/>
        <v>14400</v>
      </c>
      <c r="I43" s="93"/>
      <c r="K43" s="86">
        <f>2514.1303/5280</f>
        <v>0.47616104166666662</v>
      </c>
    </row>
    <row r="44" spans="1:11" x14ac:dyDescent="0.25">
      <c r="A44" s="8"/>
      <c r="B44" s="9"/>
      <c r="C44" s="9"/>
      <c r="D44" s="83" t="s">
        <v>115</v>
      </c>
      <c r="E44" s="29">
        <v>0.65</v>
      </c>
      <c r="F44" s="14" t="s">
        <v>17</v>
      </c>
      <c r="G44" s="79">
        <v>32000</v>
      </c>
      <c r="H44" s="80">
        <f t="shared" si="0"/>
        <v>20800</v>
      </c>
      <c r="I44" s="93"/>
      <c r="K44" s="86">
        <f>3433.4199/5280</f>
        <v>0.65026892045454543</v>
      </c>
    </row>
    <row r="45" spans="1:11" x14ac:dyDescent="0.25">
      <c r="A45" s="8"/>
      <c r="B45" s="9"/>
      <c r="C45" s="9"/>
      <c r="D45" s="83" t="s">
        <v>116</v>
      </c>
      <c r="E45" s="29">
        <v>0.32</v>
      </c>
      <c r="F45" s="14" t="s">
        <v>17</v>
      </c>
      <c r="G45" s="79">
        <v>20000</v>
      </c>
      <c r="H45" s="80">
        <f t="shared" si="0"/>
        <v>6400</v>
      </c>
      <c r="I45" s="93"/>
      <c r="K45" s="86">
        <f>1701.7345/5280</f>
        <v>0.32229820075757576</v>
      </c>
    </row>
    <row r="46" spans="1:11" x14ac:dyDescent="0.25">
      <c r="A46" s="8"/>
      <c r="B46" s="9"/>
      <c r="C46" s="9"/>
      <c r="D46" s="83" t="s">
        <v>117</v>
      </c>
      <c r="E46" s="29">
        <v>0.16</v>
      </c>
      <c r="F46" s="14" t="s">
        <v>17</v>
      </c>
      <c r="G46" s="79">
        <v>35000</v>
      </c>
      <c r="H46" s="80">
        <f t="shared" si="0"/>
        <v>5600</v>
      </c>
      <c r="I46" s="93"/>
      <c r="K46" s="86">
        <f>850/5280</f>
        <v>0.16098484848484848</v>
      </c>
    </row>
    <row r="47" spans="1:11" x14ac:dyDescent="0.25">
      <c r="A47" s="8"/>
      <c r="B47" s="9"/>
      <c r="C47" s="9"/>
      <c r="D47" s="9"/>
      <c r="E47" s="29"/>
      <c r="F47" s="14"/>
      <c r="G47" s="79"/>
      <c r="H47" s="80"/>
      <c r="I47" s="93"/>
      <c r="J47" s="32" t="s">
        <v>35</v>
      </c>
      <c r="K47" s="31"/>
    </row>
    <row r="48" spans="1:11" x14ac:dyDescent="0.25">
      <c r="A48" s="8"/>
      <c r="B48" s="9"/>
      <c r="C48" s="9"/>
      <c r="D48" s="9" t="s">
        <v>110</v>
      </c>
      <c r="E48" s="29">
        <v>1</v>
      </c>
      <c r="F48" s="14" t="s">
        <v>28</v>
      </c>
      <c r="G48" s="79">
        <v>400000</v>
      </c>
      <c r="H48" s="80">
        <f t="shared" si="0"/>
        <v>400000</v>
      </c>
      <c r="I48" s="93"/>
      <c r="J48" s="31">
        <f>SUM(H10:H48)</f>
        <v>16667720</v>
      </c>
      <c r="K48" s="31"/>
    </row>
    <row r="49" spans="1:11" x14ac:dyDescent="0.25">
      <c r="A49" s="8"/>
      <c r="B49" s="9"/>
      <c r="C49" s="9"/>
      <c r="D49" s="9"/>
      <c r="E49" s="12"/>
      <c r="F49" s="14"/>
      <c r="G49" s="79"/>
      <c r="H49" s="80"/>
      <c r="I49" s="93"/>
    </row>
    <row r="50" spans="1:11" x14ac:dyDescent="0.25">
      <c r="A50" s="8"/>
      <c r="B50" s="9"/>
      <c r="C50" s="9"/>
      <c r="D50" s="28" t="s">
        <v>29</v>
      </c>
      <c r="E50" s="12"/>
      <c r="F50" s="14"/>
      <c r="G50" s="79"/>
      <c r="H50" s="80"/>
      <c r="I50" s="93"/>
    </row>
    <row r="51" spans="1:11" x14ac:dyDescent="0.25">
      <c r="A51" s="8"/>
      <c r="B51" s="9"/>
      <c r="C51" s="9"/>
      <c r="D51" s="84" t="s">
        <v>106</v>
      </c>
      <c r="E51" s="12">
        <v>1485</v>
      </c>
      <c r="F51" s="14" t="s">
        <v>30</v>
      </c>
      <c r="G51" s="79">
        <v>250</v>
      </c>
      <c r="H51" s="80">
        <f t="shared" si="0"/>
        <v>371250</v>
      </c>
      <c r="I51" s="93"/>
      <c r="J51" s="32" t="s">
        <v>36</v>
      </c>
      <c r="K51" s="32"/>
    </row>
    <row r="52" spans="1:11" x14ac:dyDescent="0.25">
      <c r="A52" s="8"/>
      <c r="B52" s="9"/>
      <c r="C52" s="9"/>
      <c r="D52" s="84" t="s">
        <v>122</v>
      </c>
      <c r="E52" s="12">
        <v>675</v>
      </c>
      <c r="F52" s="14" t="s">
        <v>30</v>
      </c>
      <c r="G52" s="79">
        <v>50</v>
      </c>
      <c r="H52" s="80">
        <f t="shared" si="0"/>
        <v>33750</v>
      </c>
      <c r="I52" s="93"/>
      <c r="J52" s="31">
        <f>SUM(H51:H52)</f>
        <v>405000</v>
      </c>
      <c r="K52" s="32"/>
    </row>
    <row r="53" spans="1:11" x14ac:dyDescent="0.25">
      <c r="A53" s="8"/>
      <c r="B53" s="9"/>
      <c r="C53" s="9"/>
      <c r="D53" s="9"/>
      <c r="E53" s="12"/>
      <c r="F53" s="14"/>
      <c r="G53" s="79"/>
      <c r="H53" s="80"/>
      <c r="I53" s="93"/>
      <c r="J53" s="31"/>
      <c r="K53" s="31"/>
    </row>
    <row r="54" spans="1:11" x14ac:dyDescent="0.25">
      <c r="A54" s="8"/>
      <c r="B54" s="9"/>
      <c r="C54" s="9"/>
      <c r="D54" s="9" t="s">
        <v>37</v>
      </c>
      <c r="E54" s="12">
        <v>1</v>
      </c>
      <c r="F54" s="14" t="s">
        <v>28</v>
      </c>
      <c r="G54" s="79">
        <v>60800</v>
      </c>
      <c r="H54" s="80">
        <f t="shared" si="0"/>
        <v>60800</v>
      </c>
      <c r="I54" s="93"/>
      <c r="J54" s="31">
        <f>J52*0.15</f>
        <v>60750</v>
      </c>
      <c r="K54" s="31"/>
    </row>
    <row r="55" spans="1:11" ht="13.8" thickBot="1" x14ac:dyDescent="0.3">
      <c r="A55" s="10"/>
      <c r="B55" s="11"/>
      <c r="C55" s="11"/>
      <c r="D55" s="11" t="s">
        <v>26</v>
      </c>
      <c r="E55" s="26">
        <v>1</v>
      </c>
      <c r="F55" s="15" t="s">
        <v>28</v>
      </c>
      <c r="G55" s="95">
        <v>7500480</v>
      </c>
      <c r="H55" s="85">
        <f t="shared" si="0"/>
        <v>7500480</v>
      </c>
      <c r="I55" s="93"/>
      <c r="J55" s="31">
        <f>J48*0.45</f>
        <v>7500474</v>
      </c>
      <c r="K55" s="31"/>
    </row>
    <row r="56" spans="1:11" ht="13.8" thickTop="1" x14ac:dyDescent="0.25">
      <c r="A56" s="20" t="s">
        <v>31</v>
      </c>
      <c r="B56" s="20">
        <f>28840.6691/5280</f>
        <v>5.4622479356060607</v>
      </c>
      <c r="D56" s="17" t="s">
        <v>11</v>
      </c>
      <c r="E56" s="24" t="s">
        <v>14</v>
      </c>
      <c r="F56" s="13" t="s">
        <v>14</v>
      </c>
      <c r="G56" s="1" t="s">
        <v>14</v>
      </c>
      <c r="H56" s="2">
        <v>24634000</v>
      </c>
      <c r="J56" s="31">
        <f>SUM(J48:J55)</f>
        <v>24633944</v>
      </c>
    </row>
    <row r="57" spans="1:11" x14ac:dyDescent="0.25">
      <c r="D57" s="22" t="s">
        <v>12</v>
      </c>
      <c r="E57" s="24" t="s">
        <v>14</v>
      </c>
      <c r="F57" s="13" t="s">
        <v>14</v>
      </c>
      <c r="G57" s="1" t="s">
        <v>14</v>
      </c>
      <c r="H57" s="18">
        <v>3766000</v>
      </c>
      <c r="I57" s="94"/>
      <c r="J57" s="31">
        <f>J56*0.15</f>
        <v>3695091.6</v>
      </c>
      <c r="K57" s="31"/>
    </row>
    <row r="58" spans="1:11" x14ac:dyDescent="0.25">
      <c r="D58" s="17" t="s">
        <v>13</v>
      </c>
      <c r="E58" s="24" t="s">
        <v>14</v>
      </c>
      <c r="F58" s="13" t="s">
        <v>14</v>
      </c>
      <c r="G58" s="1" t="s">
        <v>14</v>
      </c>
      <c r="H58" s="16">
        <v>28400000</v>
      </c>
      <c r="I58" s="16"/>
      <c r="J58" s="31">
        <f>SUM(J56:J57)</f>
        <v>28329035.600000001</v>
      </c>
    </row>
    <row r="60" spans="1:11" x14ac:dyDescent="0.25">
      <c r="C60" s="20" t="s">
        <v>129</v>
      </c>
      <c r="D60" s="20" t="s">
        <v>130</v>
      </c>
    </row>
    <row r="62" spans="1:11" x14ac:dyDescent="0.25">
      <c r="D62" s="1" t="s">
        <v>95</v>
      </c>
    </row>
    <row r="63" spans="1:11" x14ac:dyDescent="0.25">
      <c r="D63" s="1" t="s">
        <v>96</v>
      </c>
    </row>
    <row r="64" spans="1:11" x14ac:dyDescent="0.25">
      <c r="D64" s="1" t="s">
        <v>97</v>
      </c>
    </row>
  </sheetData>
  <printOptions horizontalCentered="1"/>
  <pageMargins left="0.1" right="0.1" top="1" bottom="1" header="0.25" footer="0.5"/>
  <pageSetup scale="83" orientation="portrait" horizontalDpi="300" verticalDpi="300" r:id="rId1"/>
  <headerFooter alignWithMargins="0">
    <oddHeader>&amp;C&amp;"Times New Roman,Regular"North Carolina Department of Transportation
Preliminary Estimate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1:I106"/>
  <sheetViews>
    <sheetView workbookViewId="0">
      <selection activeCell="J83" sqref="J83"/>
    </sheetView>
  </sheetViews>
  <sheetFormatPr defaultColWidth="9.109375" defaultRowHeight="13.2" x14ac:dyDescent="0.25"/>
  <cols>
    <col min="1" max="1" width="9.109375" style="37"/>
    <col min="2" max="2" width="8.109375" style="37" customWidth="1"/>
    <col min="3" max="3" width="10.6640625" style="37" customWidth="1"/>
    <col min="4" max="4" width="11" style="37" customWidth="1"/>
    <col min="5" max="5" width="2.6640625" style="37" customWidth="1"/>
    <col min="6" max="6" width="14" style="37" customWidth="1"/>
    <col min="7" max="7" width="15.33203125" style="37" customWidth="1"/>
    <col min="8" max="8" width="16" style="37" customWidth="1"/>
    <col min="9" max="9" width="13.109375" style="37" customWidth="1"/>
    <col min="10" max="16384" width="9.109375" style="37"/>
  </cols>
  <sheetData>
    <row r="1" spans="3:8" x14ac:dyDescent="0.25">
      <c r="F1" s="38"/>
      <c r="G1" s="39" t="s">
        <v>40</v>
      </c>
    </row>
    <row r="2" spans="3:8" x14ac:dyDescent="0.25">
      <c r="E2" s="40"/>
      <c r="F2" s="38"/>
      <c r="G2" s="39" t="s">
        <v>41</v>
      </c>
    </row>
    <row r="3" spans="3:8" x14ac:dyDescent="0.25">
      <c r="E3" s="40"/>
      <c r="F3" s="38"/>
      <c r="G3" s="39" t="s">
        <v>42</v>
      </c>
    </row>
    <row r="4" spans="3:8" x14ac:dyDescent="0.25">
      <c r="E4" s="41"/>
      <c r="G4" s="39"/>
    </row>
    <row r="5" spans="3:8" x14ac:dyDescent="0.25">
      <c r="E5" s="41"/>
      <c r="F5" s="42"/>
      <c r="G5" s="43" t="s">
        <v>39</v>
      </c>
      <c r="H5" s="39"/>
    </row>
    <row r="9" spans="3:8" x14ac:dyDescent="0.25">
      <c r="C9" s="44" t="s">
        <v>43</v>
      </c>
      <c r="D9" s="45"/>
    </row>
    <row r="10" spans="3:8" x14ac:dyDescent="0.25">
      <c r="D10" s="46" t="s">
        <v>44</v>
      </c>
    </row>
    <row r="11" spans="3:8" x14ac:dyDescent="0.25">
      <c r="D11" s="46"/>
    </row>
    <row r="12" spans="3:8" x14ac:dyDescent="0.25">
      <c r="C12" s="44" t="s">
        <v>45</v>
      </c>
      <c r="D12" s="46"/>
    </row>
    <row r="13" spans="3:8" x14ac:dyDescent="0.25">
      <c r="D13" s="46" t="s">
        <v>46</v>
      </c>
    </row>
    <row r="14" spans="3:8" x14ac:dyDescent="0.25">
      <c r="D14" s="46"/>
    </row>
    <row r="15" spans="3:8" x14ac:dyDescent="0.25">
      <c r="C15" s="44" t="s">
        <v>47</v>
      </c>
      <c r="D15" s="46" t="s">
        <v>48</v>
      </c>
    </row>
    <row r="16" spans="3:8" x14ac:dyDescent="0.25">
      <c r="D16" s="46"/>
    </row>
    <row r="17" spans="4:7" x14ac:dyDescent="0.25">
      <c r="D17" s="46"/>
    </row>
    <row r="18" spans="4:7" x14ac:dyDescent="0.25">
      <c r="D18" s="46" t="s">
        <v>49</v>
      </c>
      <c r="F18" s="47"/>
    </row>
    <row r="19" spans="4:7" x14ac:dyDescent="0.25">
      <c r="D19" s="46" t="s">
        <v>50</v>
      </c>
    </row>
    <row r="20" spans="4:7" x14ac:dyDescent="0.25">
      <c r="D20" s="46"/>
    </row>
    <row r="21" spans="4:7" x14ac:dyDescent="0.25">
      <c r="D21" s="46"/>
    </row>
    <row r="22" spans="4:7" x14ac:dyDescent="0.25">
      <c r="D22" s="46"/>
      <c r="G22" s="47" t="s">
        <v>51</v>
      </c>
    </row>
    <row r="23" spans="4:7" ht="13.8" thickBot="1" x14ac:dyDescent="0.3">
      <c r="D23" s="46"/>
      <c r="G23" s="47"/>
    </row>
    <row r="24" spans="4:7" ht="13.8" thickBot="1" x14ac:dyDescent="0.3">
      <c r="D24" s="46"/>
      <c r="E24" s="48"/>
      <c r="F24" s="46" t="s">
        <v>52</v>
      </c>
      <c r="G24" s="47"/>
    </row>
    <row r="25" spans="4:7" ht="13.8" thickBot="1" x14ac:dyDescent="0.3">
      <c r="D25" s="46"/>
      <c r="G25" s="47"/>
    </row>
    <row r="26" spans="4:7" ht="13.8" thickBot="1" x14ac:dyDescent="0.3">
      <c r="D26" s="46"/>
      <c r="E26" s="48"/>
      <c r="F26" s="46" t="s">
        <v>53</v>
      </c>
      <c r="G26" s="47"/>
    </row>
    <row r="27" spans="4:7" ht="13.8" thickBot="1" x14ac:dyDescent="0.3">
      <c r="D27" s="46" t="s">
        <v>54</v>
      </c>
      <c r="E27" s="46"/>
      <c r="G27" s="47"/>
    </row>
    <row r="28" spans="4:7" ht="13.8" thickBot="1" x14ac:dyDescent="0.3">
      <c r="D28" s="46"/>
      <c r="E28" s="48"/>
      <c r="F28" s="46" t="s">
        <v>55</v>
      </c>
      <c r="G28" s="47"/>
    </row>
    <row r="29" spans="4:7" ht="13.8" thickBot="1" x14ac:dyDescent="0.3">
      <c r="D29" s="46" t="s">
        <v>56</v>
      </c>
      <c r="E29" s="46"/>
      <c r="F29" s="46"/>
      <c r="G29" s="47"/>
    </row>
    <row r="30" spans="4:7" ht="13.8" thickBot="1" x14ac:dyDescent="0.3">
      <c r="D30" s="46"/>
      <c r="E30" s="48"/>
      <c r="F30" s="46" t="s">
        <v>57</v>
      </c>
      <c r="G30" s="47"/>
    </row>
    <row r="31" spans="4:7" ht="13.8" thickBot="1" x14ac:dyDescent="0.3">
      <c r="D31" s="46"/>
      <c r="E31" s="46"/>
      <c r="F31" s="46"/>
      <c r="G31" s="47"/>
    </row>
    <row r="32" spans="4:7" ht="13.8" thickBot="1" x14ac:dyDescent="0.3">
      <c r="D32" s="46"/>
      <c r="E32" s="48"/>
      <c r="F32" s="46" t="s">
        <v>58</v>
      </c>
      <c r="G32" s="47"/>
    </row>
    <row r="33" spans="4:7" ht="13.8" thickBot="1" x14ac:dyDescent="0.3">
      <c r="D33" s="46" t="s">
        <v>59</v>
      </c>
      <c r="E33" s="46"/>
      <c r="F33" s="46"/>
      <c r="G33" s="47"/>
    </row>
    <row r="34" spans="4:7" ht="13.8" thickBot="1" x14ac:dyDescent="0.3">
      <c r="D34" s="46"/>
      <c r="E34" s="48"/>
      <c r="F34" s="46" t="s">
        <v>60</v>
      </c>
      <c r="G34" s="47"/>
    </row>
    <row r="35" spans="4:7" ht="13.8" thickBot="1" x14ac:dyDescent="0.3">
      <c r="D35" s="46" t="s">
        <v>61</v>
      </c>
      <c r="E35" s="46"/>
      <c r="F35" s="46"/>
      <c r="G35" s="47"/>
    </row>
    <row r="36" spans="4:7" ht="13.8" thickBot="1" x14ac:dyDescent="0.3">
      <c r="D36" s="46"/>
      <c r="E36" s="48"/>
      <c r="F36" s="46" t="s">
        <v>62</v>
      </c>
      <c r="G36" s="47"/>
    </row>
    <row r="37" spans="4:7" ht="13.8" thickBot="1" x14ac:dyDescent="0.3">
      <c r="D37" s="46" t="s">
        <v>63</v>
      </c>
      <c r="E37" s="46"/>
      <c r="G37" s="47"/>
    </row>
    <row r="38" spans="4:7" ht="13.8" thickBot="1" x14ac:dyDescent="0.3">
      <c r="D38" s="46"/>
      <c r="E38" s="49"/>
      <c r="F38" s="46" t="s">
        <v>64</v>
      </c>
    </row>
    <row r="39" spans="4:7" ht="13.8" thickBot="1" x14ac:dyDescent="0.3">
      <c r="D39" s="46" t="s">
        <v>65</v>
      </c>
      <c r="F39" s="46"/>
    </row>
    <row r="40" spans="4:7" ht="13.8" thickBot="1" x14ac:dyDescent="0.3">
      <c r="D40" s="46"/>
      <c r="E40" s="49"/>
      <c r="F40" s="46" t="s">
        <v>66</v>
      </c>
    </row>
    <row r="41" spans="4:7" ht="13.8" thickBot="1" x14ac:dyDescent="0.3">
      <c r="D41" s="46" t="s">
        <v>67</v>
      </c>
      <c r="F41" s="46"/>
    </row>
    <row r="42" spans="4:7" ht="13.8" thickBot="1" x14ac:dyDescent="0.3">
      <c r="D42" s="46"/>
      <c r="E42" s="48"/>
      <c r="F42" s="46" t="s">
        <v>68</v>
      </c>
    </row>
    <row r="43" spans="4:7" ht="13.8" thickBot="1" x14ac:dyDescent="0.3">
      <c r="D43" s="46"/>
      <c r="F43" s="46"/>
    </row>
    <row r="44" spans="4:7" ht="13.8" thickBot="1" x14ac:dyDescent="0.3">
      <c r="D44" s="46"/>
      <c r="E44" s="49"/>
      <c r="F44" s="46" t="s">
        <v>69</v>
      </c>
    </row>
    <row r="45" spans="4:7" ht="13.8" thickBot="1" x14ac:dyDescent="0.3">
      <c r="D45" s="46"/>
      <c r="F45" s="46"/>
    </row>
    <row r="46" spans="4:7" ht="13.8" thickBot="1" x14ac:dyDescent="0.3">
      <c r="D46" s="46"/>
      <c r="E46" s="49"/>
      <c r="F46" s="46" t="s">
        <v>70</v>
      </c>
    </row>
    <row r="47" spans="4:7" x14ac:dyDescent="0.25">
      <c r="D47" s="46"/>
      <c r="F47" s="46"/>
    </row>
    <row r="48" spans="4:7" x14ac:dyDescent="0.25">
      <c r="D48" s="46"/>
      <c r="F48" s="46"/>
      <c r="G48" s="47" t="s">
        <v>71</v>
      </c>
    </row>
    <row r="49" spans="3:8" ht="13.8" thickBot="1" x14ac:dyDescent="0.3">
      <c r="C49" s="50"/>
      <c r="D49" s="39"/>
      <c r="E49" s="39"/>
      <c r="F49" s="39"/>
      <c r="G49" s="39"/>
      <c r="H49" s="51"/>
    </row>
    <row r="50" spans="3:8" ht="13.8" thickBot="1" x14ac:dyDescent="0.3">
      <c r="C50" s="50"/>
      <c r="D50" s="52"/>
      <c r="E50" s="53"/>
      <c r="F50" s="45" t="s">
        <v>72</v>
      </c>
      <c r="G50" s="39"/>
      <c r="H50" s="54"/>
    </row>
    <row r="51" spans="3:8" ht="13.8" thickBot="1" x14ac:dyDescent="0.3">
      <c r="C51" s="50"/>
      <c r="D51" s="52"/>
      <c r="E51" s="50"/>
      <c r="F51" s="45" t="s">
        <v>15</v>
      </c>
      <c r="G51" s="47"/>
      <c r="H51" s="54"/>
    </row>
    <row r="52" spans="3:8" ht="13.8" thickBot="1" x14ac:dyDescent="0.3">
      <c r="D52" s="39"/>
      <c r="E52" s="55"/>
      <c r="F52" s="56" t="s">
        <v>73</v>
      </c>
      <c r="G52" s="57"/>
      <c r="H52" s="57"/>
    </row>
    <row r="53" spans="3:8" ht="13.8" thickBot="1" x14ac:dyDescent="0.3">
      <c r="D53" s="39"/>
      <c r="E53" s="57"/>
      <c r="F53" s="58"/>
      <c r="G53" s="57"/>
      <c r="H53" s="57"/>
    </row>
    <row r="54" spans="3:8" ht="13.8" thickBot="1" x14ac:dyDescent="0.3">
      <c r="D54" s="39"/>
      <c r="E54" s="55"/>
      <c r="F54" s="58" t="s">
        <v>74</v>
      </c>
      <c r="G54" s="57"/>
      <c r="H54" s="57"/>
    </row>
    <row r="55" spans="3:8" x14ac:dyDescent="0.25">
      <c r="D55" s="39"/>
      <c r="E55" s="57"/>
      <c r="F55" s="58"/>
      <c r="G55" s="57"/>
      <c r="H55" s="57"/>
    </row>
    <row r="56" spans="3:8" x14ac:dyDescent="0.25">
      <c r="D56" s="39"/>
      <c r="E56" s="57"/>
      <c r="F56" s="56"/>
      <c r="G56" s="57"/>
      <c r="H56" s="57"/>
    </row>
    <row r="57" spans="3:8" x14ac:dyDescent="0.25">
      <c r="D57" s="39"/>
      <c r="E57" s="57"/>
      <c r="F57" s="56"/>
      <c r="G57" s="59">
        <v>2</v>
      </c>
      <c r="H57" s="57"/>
    </row>
    <row r="58" spans="3:8" x14ac:dyDescent="0.25">
      <c r="D58" s="39"/>
      <c r="E58" s="57"/>
      <c r="F58" s="56"/>
      <c r="G58" s="59"/>
      <c r="H58" s="57"/>
    </row>
    <row r="59" spans="3:8" x14ac:dyDescent="0.25">
      <c r="D59" s="39"/>
      <c r="E59" s="57"/>
      <c r="F59" s="56"/>
      <c r="G59" s="59"/>
      <c r="H59" s="57"/>
    </row>
    <row r="60" spans="3:8" x14ac:dyDescent="0.25">
      <c r="D60" s="39"/>
      <c r="E60" s="57"/>
      <c r="F60" s="56"/>
      <c r="G60" s="57"/>
      <c r="H60" s="57"/>
    </row>
    <row r="61" spans="3:8" x14ac:dyDescent="0.25">
      <c r="D61" s="39"/>
      <c r="E61" s="57"/>
      <c r="F61" s="56"/>
      <c r="G61" s="57"/>
      <c r="H61" s="57"/>
    </row>
    <row r="62" spans="3:8" x14ac:dyDescent="0.25">
      <c r="C62" s="60"/>
      <c r="D62" s="45" t="s">
        <v>75</v>
      </c>
      <c r="E62" s="56"/>
      <c r="F62" s="56"/>
      <c r="G62" s="57"/>
      <c r="H62" s="57"/>
    </row>
    <row r="63" spans="3:8" x14ac:dyDescent="0.25">
      <c r="D63" s="45" t="s">
        <v>76</v>
      </c>
      <c r="E63" s="56"/>
      <c r="F63" s="56"/>
      <c r="G63" s="57"/>
      <c r="H63" s="57"/>
    </row>
    <row r="64" spans="3:8" x14ac:dyDescent="0.25">
      <c r="C64" s="60"/>
      <c r="D64" s="45"/>
      <c r="E64" s="39"/>
      <c r="F64" s="39"/>
      <c r="G64" s="39"/>
      <c r="H64" s="61"/>
    </row>
    <row r="65" spans="3:9" x14ac:dyDescent="0.25">
      <c r="D65" s="62"/>
      <c r="E65" s="62"/>
      <c r="F65" s="62"/>
      <c r="G65" s="63"/>
      <c r="H65" s="64"/>
      <c r="I65" s="65"/>
    </row>
    <row r="66" spans="3:9" x14ac:dyDescent="0.25">
      <c r="D66" s="45"/>
      <c r="E66" s="45"/>
      <c r="F66" s="45"/>
      <c r="G66" s="66"/>
      <c r="H66" s="67"/>
    </row>
    <row r="67" spans="3:9" x14ac:dyDescent="0.25">
      <c r="C67" s="60"/>
      <c r="D67" s="62"/>
      <c r="E67" s="62"/>
      <c r="F67" s="62"/>
      <c r="G67" s="68"/>
      <c r="H67" s="64"/>
      <c r="I67" s="65"/>
    </row>
    <row r="68" spans="3:9" x14ac:dyDescent="0.25">
      <c r="D68" s="45"/>
      <c r="E68" s="45"/>
      <c r="F68" s="45"/>
      <c r="G68" s="69"/>
      <c r="H68" s="67"/>
    </row>
    <row r="69" spans="3:9" x14ac:dyDescent="0.25">
      <c r="D69" s="62"/>
      <c r="E69" s="62"/>
      <c r="F69" s="62"/>
      <c r="G69" s="68"/>
      <c r="H69" s="64"/>
      <c r="I69" s="65"/>
    </row>
    <row r="70" spans="3:9" x14ac:dyDescent="0.25">
      <c r="D70" s="45"/>
      <c r="E70" s="45"/>
      <c r="F70" s="45"/>
      <c r="G70" s="69"/>
      <c r="H70" s="67"/>
    </row>
    <row r="71" spans="3:9" x14ac:dyDescent="0.25">
      <c r="D71" s="70"/>
      <c r="E71" s="70"/>
      <c r="F71" s="70"/>
      <c r="G71" s="71"/>
      <c r="H71" s="71"/>
      <c r="I71" s="72"/>
    </row>
    <row r="72" spans="3:9" x14ac:dyDescent="0.25">
      <c r="D72" s="45" t="s">
        <v>77</v>
      </c>
      <c r="E72" s="45"/>
      <c r="F72" s="45"/>
      <c r="G72" s="69"/>
      <c r="H72" s="69"/>
    </row>
    <row r="73" spans="3:9" x14ac:dyDescent="0.25">
      <c r="D73" s="45" t="s">
        <v>78</v>
      </c>
      <c r="E73" s="45"/>
      <c r="F73" s="45"/>
      <c r="G73" s="69"/>
      <c r="H73" s="69"/>
    </row>
    <row r="74" spans="3:9" x14ac:dyDescent="0.25">
      <c r="C74" s="60"/>
      <c r="D74" s="45"/>
      <c r="E74" s="45"/>
      <c r="F74" s="45"/>
      <c r="H74" s="69"/>
    </row>
    <row r="75" spans="3:9" x14ac:dyDescent="0.25">
      <c r="D75" s="73"/>
      <c r="E75" s="62"/>
      <c r="F75" s="62"/>
      <c r="G75" s="65"/>
      <c r="H75" s="68"/>
      <c r="I75" s="65"/>
    </row>
    <row r="76" spans="3:9" x14ac:dyDescent="0.25">
      <c r="D76" s="74"/>
      <c r="E76" s="45"/>
      <c r="F76" s="45"/>
      <c r="H76" s="69"/>
    </row>
    <row r="77" spans="3:9" x14ac:dyDescent="0.25">
      <c r="D77" s="73"/>
      <c r="E77" s="62"/>
      <c r="F77" s="62"/>
      <c r="G77" s="65"/>
      <c r="H77" s="68"/>
      <c r="I77" s="65"/>
    </row>
    <row r="78" spans="3:9" x14ac:dyDescent="0.25">
      <c r="D78" s="73"/>
      <c r="E78" s="62"/>
      <c r="F78" s="62"/>
      <c r="G78" s="65"/>
      <c r="H78" s="68"/>
      <c r="I78" s="65"/>
    </row>
    <row r="79" spans="3:9" x14ac:dyDescent="0.25">
      <c r="D79" s="74"/>
      <c r="E79" s="45"/>
      <c r="F79" s="45"/>
      <c r="H79" s="69"/>
    </row>
    <row r="80" spans="3:9" x14ac:dyDescent="0.25">
      <c r="D80" s="73"/>
      <c r="E80" s="62"/>
      <c r="F80" s="62"/>
      <c r="G80" s="65"/>
      <c r="H80" s="68"/>
      <c r="I80" s="65"/>
    </row>
    <row r="81" spans="4:9" x14ac:dyDescent="0.25">
      <c r="D81" s="74"/>
      <c r="E81" s="45"/>
      <c r="F81" s="45"/>
      <c r="H81" s="69"/>
    </row>
    <row r="82" spans="4:9" x14ac:dyDescent="0.25">
      <c r="D82" s="45" t="s">
        <v>79</v>
      </c>
      <c r="E82" s="45"/>
      <c r="F82" s="45"/>
      <c r="H82" s="69"/>
    </row>
    <row r="83" spans="4:9" x14ac:dyDescent="0.25">
      <c r="D83" s="45" t="s">
        <v>80</v>
      </c>
      <c r="E83" s="45"/>
      <c r="F83" s="45"/>
      <c r="H83" s="69"/>
    </row>
    <row r="84" spans="4:9" x14ac:dyDescent="0.25">
      <c r="D84" s="45"/>
      <c r="E84" s="45"/>
      <c r="F84" s="45"/>
      <c r="H84" s="69"/>
    </row>
    <row r="85" spans="4:9" x14ac:dyDescent="0.25">
      <c r="D85" s="62"/>
      <c r="E85" s="62"/>
      <c r="F85" s="62"/>
      <c r="G85" s="65"/>
      <c r="H85" s="68"/>
      <c r="I85" s="65"/>
    </row>
    <row r="86" spans="4:9" x14ac:dyDescent="0.25">
      <c r="D86" s="45"/>
      <c r="E86" s="45"/>
      <c r="F86" s="45"/>
      <c r="H86" s="69"/>
    </row>
    <row r="87" spans="4:9" x14ac:dyDescent="0.25">
      <c r="D87" s="62"/>
      <c r="E87" s="62"/>
      <c r="F87" s="62"/>
      <c r="G87" s="65"/>
      <c r="H87" s="68"/>
      <c r="I87" s="65"/>
    </row>
    <row r="88" spans="4:9" x14ac:dyDescent="0.25">
      <c r="D88" s="75"/>
      <c r="E88" s="65"/>
      <c r="F88" s="65"/>
      <c r="G88" s="65"/>
      <c r="H88" s="65"/>
      <c r="I88" s="65"/>
    </row>
    <row r="89" spans="4:9" x14ac:dyDescent="0.25">
      <c r="D89" s="46"/>
    </row>
    <row r="90" spans="4:9" x14ac:dyDescent="0.25">
      <c r="D90" s="75"/>
      <c r="E90" s="65"/>
      <c r="F90" s="65"/>
      <c r="G90" s="65"/>
      <c r="H90" s="65"/>
      <c r="I90" s="65"/>
    </row>
    <row r="91" spans="4:9" x14ac:dyDescent="0.25">
      <c r="D91" s="46"/>
    </row>
    <row r="92" spans="4:9" x14ac:dyDescent="0.25">
      <c r="D92" s="46"/>
    </row>
    <row r="93" spans="4:9" x14ac:dyDescent="0.25">
      <c r="D93" s="46"/>
      <c r="G93" s="47" t="s">
        <v>85</v>
      </c>
    </row>
    <row r="94" spans="4:9" ht="13.8" thickBot="1" x14ac:dyDescent="0.3">
      <c r="D94" s="46"/>
    </row>
    <row r="95" spans="4:9" ht="13.8" thickBot="1" x14ac:dyDescent="0.3">
      <c r="D95" s="46"/>
      <c r="E95" s="49"/>
      <c r="F95" s="46" t="s">
        <v>84</v>
      </c>
    </row>
    <row r="96" spans="4:9" ht="13.8" thickBot="1" x14ac:dyDescent="0.3">
      <c r="D96" s="46"/>
    </row>
    <row r="97" spans="3:6" ht="13.8" thickBot="1" x14ac:dyDescent="0.3">
      <c r="D97" s="46"/>
      <c r="E97" s="49"/>
      <c r="F97" s="46" t="s">
        <v>86</v>
      </c>
    </row>
    <row r="98" spans="3:6" x14ac:dyDescent="0.25">
      <c r="D98" s="46"/>
    </row>
    <row r="99" spans="3:6" x14ac:dyDescent="0.25">
      <c r="D99" s="46"/>
    </row>
    <row r="100" spans="3:6" x14ac:dyDescent="0.25">
      <c r="D100" s="46"/>
    </row>
    <row r="101" spans="3:6" x14ac:dyDescent="0.25">
      <c r="C101" s="60" t="s">
        <v>81</v>
      </c>
      <c r="D101" s="46" t="s">
        <v>82</v>
      </c>
    </row>
    <row r="102" spans="3:6" x14ac:dyDescent="0.25">
      <c r="D102" s="46" t="s">
        <v>83</v>
      </c>
    </row>
    <row r="103" spans="3:6" x14ac:dyDescent="0.25">
      <c r="D103" s="46"/>
    </row>
    <row r="104" spans="3:6" x14ac:dyDescent="0.25">
      <c r="D104" s="46"/>
    </row>
    <row r="105" spans="3:6" x14ac:dyDescent="0.25">
      <c r="D105" s="46"/>
    </row>
    <row r="106" spans="3:6" x14ac:dyDescent="0.25">
      <c r="D106" s="46"/>
    </row>
  </sheetData>
  <phoneticPr fontId="5" type="noConversion"/>
  <pageMargins left="1.02" right="0.75" top="1" bottom="0.4" header="0.5" footer="0.39"/>
  <pageSetup scale="9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Q64"/>
  <sheetViews>
    <sheetView workbookViewId="0">
      <selection activeCell="E53" sqref="E53"/>
    </sheetView>
  </sheetViews>
  <sheetFormatPr defaultColWidth="9.109375" defaultRowHeight="13.2" x14ac:dyDescent="0.25"/>
  <cols>
    <col min="1" max="1" width="5.109375" style="1" customWidth="1"/>
    <col min="2" max="2" width="4.6640625" style="1" customWidth="1"/>
    <col min="3" max="3" width="4.44140625" style="1" customWidth="1"/>
    <col min="4" max="4" width="39.33203125" style="1" customWidth="1"/>
    <col min="5" max="5" width="8" style="24" customWidth="1"/>
    <col min="6" max="6" width="6" style="13" customWidth="1"/>
    <col min="7" max="7" width="12.109375" style="1" customWidth="1"/>
    <col min="8" max="8" width="14.44140625" style="2" customWidth="1"/>
    <col min="9" max="9" width="2.5546875" style="1" customWidth="1"/>
    <col min="10" max="10" width="14.6640625" style="1" customWidth="1"/>
    <col min="11" max="16384" width="9.109375" style="1"/>
  </cols>
  <sheetData>
    <row r="1" spans="1:17" ht="13.8" thickBot="1" x14ac:dyDescent="0.3">
      <c r="A1" s="1" t="s">
        <v>107</v>
      </c>
      <c r="D1" s="21"/>
      <c r="E1" s="33" t="s">
        <v>38</v>
      </c>
      <c r="G1" s="34" t="s">
        <v>2</v>
      </c>
      <c r="H1" s="19" t="s">
        <v>90</v>
      </c>
    </row>
    <row r="2" spans="1:17" ht="13.8" thickBot="1" x14ac:dyDescent="0.3">
      <c r="A2" s="1" t="s">
        <v>92</v>
      </c>
    </row>
    <row r="3" spans="1:17" x14ac:dyDescent="0.25">
      <c r="A3" s="1" t="s">
        <v>0</v>
      </c>
      <c r="B3" s="78" t="s">
        <v>93</v>
      </c>
      <c r="H3" s="30" t="s">
        <v>16</v>
      </c>
    </row>
    <row r="4" spans="1:17" ht="13.8" thickBot="1" x14ac:dyDescent="0.3">
      <c r="A4" s="1" t="s">
        <v>91</v>
      </c>
      <c r="H4" s="3">
        <f>SUM(H58)</f>
        <v>0</v>
      </c>
    </row>
    <row r="5" spans="1:17" x14ac:dyDescent="0.25">
      <c r="E5" s="35"/>
    </row>
    <row r="6" spans="1:17" x14ac:dyDescent="0.25">
      <c r="A6" s="1" t="s">
        <v>89</v>
      </c>
      <c r="E6" s="76" t="s">
        <v>120</v>
      </c>
      <c r="F6" s="23"/>
      <c r="Q6" s="1" t="s">
        <v>15</v>
      </c>
    </row>
    <row r="7" spans="1:17" x14ac:dyDescent="0.25">
      <c r="A7" s="1" t="s">
        <v>1</v>
      </c>
      <c r="E7" s="77" t="s">
        <v>39</v>
      </c>
    </row>
    <row r="8" spans="1:17" ht="13.8" thickBot="1" x14ac:dyDescent="0.3">
      <c r="E8" s="36"/>
    </row>
    <row r="9" spans="1:17" s="7" customFormat="1" ht="27" thickTop="1" x14ac:dyDescent="0.25">
      <c r="A9" s="4" t="s">
        <v>3</v>
      </c>
      <c r="B9" s="5" t="s">
        <v>4</v>
      </c>
      <c r="C9" s="5" t="s">
        <v>5</v>
      </c>
      <c r="D9" s="5" t="s">
        <v>6</v>
      </c>
      <c r="E9" s="25" t="s">
        <v>7</v>
      </c>
      <c r="F9" s="5" t="s">
        <v>8</v>
      </c>
      <c r="G9" s="5" t="s">
        <v>9</v>
      </c>
      <c r="H9" s="6" t="s">
        <v>10</v>
      </c>
    </row>
    <row r="10" spans="1:17" x14ac:dyDescent="0.25">
      <c r="A10" s="8"/>
      <c r="B10" s="9"/>
      <c r="C10" s="9"/>
      <c r="D10" s="9" t="s">
        <v>15</v>
      </c>
      <c r="E10" s="12"/>
      <c r="F10" s="14"/>
      <c r="G10" s="79"/>
      <c r="H10" s="80"/>
    </row>
    <row r="11" spans="1:17" x14ac:dyDescent="0.25">
      <c r="A11" s="8"/>
      <c r="B11" s="9"/>
      <c r="C11" s="9"/>
      <c r="D11" s="9" t="s">
        <v>21</v>
      </c>
      <c r="E11" s="27">
        <v>24</v>
      </c>
      <c r="F11" s="14" t="s">
        <v>25</v>
      </c>
      <c r="G11" s="79"/>
      <c r="H11" s="80">
        <f>SUM(E11*G11)</f>
        <v>0</v>
      </c>
    </row>
    <row r="12" spans="1:17" x14ac:dyDescent="0.25">
      <c r="A12" s="8"/>
      <c r="B12" s="9"/>
      <c r="C12" s="9"/>
      <c r="D12" s="9" t="s">
        <v>32</v>
      </c>
      <c r="E12" s="12">
        <v>332980</v>
      </c>
      <c r="F12" s="14" t="s">
        <v>22</v>
      </c>
      <c r="G12" s="79"/>
      <c r="H12" s="80">
        <f>SUM(E12*G12)</f>
        <v>0</v>
      </c>
    </row>
    <row r="13" spans="1:17" x14ac:dyDescent="0.25">
      <c r="A13" s="8"/>
      <c r="B13" s="9"/>
      <c r="C13" s="9"/>
      <c r="D13" s="9"/>
      <c r="E13" s="12"/>
      <c r="F13" s="14"/>
      <c r="G13" s="79"/>
      <c r="H13" s="80"/>
    </row>
    <row r="14" spans="1:17" x14ac:dyDescent="0.25">
      <c r="A14" s="8"/>
      <c r="B14" s="9"/>
      <c r="C14" s="9"/>
      <c r="D14" s="81" t="s">
        <v>108</v>
      </c>
      <c r="E14" s="29">
        <v>4</v>
      </c>
      <c r="F14" s="14" t="s">
        <v>17</v>
      </c>
      <c r="G14" s="79"/>
      <c r="H14" s="80">
        <f>SUM(E14*G14)</f>
        <v>0</v>
      </c>
      <c r="J14" s="1">
        <f>21144.2757/5280</f>
        <v>4.0045976704545447</v>
      </c>
    </row>
    <row r="15" spans="1:17" x14ac:dyDescent="0.25">
      <c r="A15" s="8"/>
      <c r="B15" s="9"/>
      <c r="C15" s="9"/>
      <c r="D15" s="9"/>
      <c r="E15" s="12"/>
      <c r="F15" s="14"/>
      <c r="G15" s="79"/>
      <c r="H15" s="80"/>
    </row>
    <row r="16" spans="1:17" x14ac:dyDescent="0.25">
      <c r="A16" s="8"/>
      <c r="B16" s="9"/>
      <c r="C16" s="9"/>
      <c r="D16" s="9" t="s">
        <v>23</v>
      </c>
      <c r="E16" s="12">
        <v>51780</v>
      </c>
      <c r="F16" s="14" t="s">
        <v>19</v>
      </c>
      <c r="G16" s="82"/>
      <c r="H16" s="80">
        <f t="shared" ref="H16:H35" si="0">E16*G16</f>
        <v>0</v>
      </c>
    </row>
    <row r="17" spans="1:8" x14ac:dyDescent="0.25">
      <c r="A17" s="8"/>
      <c r="B17" s="9"/>
      <c r="C17" s="9"/>
      <c r="D17" s="9" t="s">
        <v>24</v>
      </c>
      <c r="E17" s="12">
        <v>53960</v>
      </c>
      <c r="F17" s="14" t="s">
        <v>19</v>
      </c>
      <c r="G17" s="82"/>
      <c r="H17" s="80"/>
    </row>
    <row r="18" spans="1:8" x14ac:dyDescent="0.25">
      <c r="A18" s="8"/>
      <c r="B18" s="9"/>
      <c r="C18" s="9"/>
      <c r="D18" s="9"/>
      <c r="E18" s="12"/>
      <c r="F18" s="14"/>
      <c r="G18" s="82"/>
      <c r="H18" s="80"/>
    </row>
    <row r="19" spans="1:8" x14ac:dyDescent="0.25">
      <c r="A19" s="8"/>
      <c r="B19" s="9"/>
      <c r="C19" s="9"/>
      <c r="D19" s="83" t="s">
        <v>109</v>
      </c>
      <c r="E19" s="12">
        <v>11185</v>
      </c>
      <c r="F19" s="14" t="s">
        <v>19</v>
      </c>
      <c r="G19" s="82"/>
      <c r="H19" s="80">
        <f t="shared" si="0"/>
        <v>0</v>
      </c>
    </row>
    <row r="20" spans="1:8" x14ac:dyDescent="0.25">
      <c r="A20" s="8"/>
      <c r="B20" s="9"/>
      <c r="C20" s="9"/>
      <c r="D20" s="83" t="s">
        <v>102</v>
      </c>
      <c r="E20" s="12">
        <v>6000</v>
      </c>
      <c r="F20" s="14" t="s">
        <v>19</v>
      </c>
      <c r="G20" s="82"/>
      <c r="H20" s="80">
        <f t="shared" si="0"/>
        <v>0</v>
      </c>
    </row>
    <row r="21" spans="1:8" x14ac:dyDescent="0.25">
      <c r="A21" s="8"/>
      <c r="B21" s="9"/>
      <c r="C21" s="9"/>
      <c r="D21" s="83" t="s">
        <v>104</v>
      </c>
      <c r="E21" s="12">
        <v>3870</v>
      </c>
      <c r="F21" s="14" t="s">
        <v>19</v>
      </c>
      <c r="G21" s="82"/>
      <c r="H21" s="80">
        <f>E21*G21</f>
        <v>0</v>
      </c>
    </row>
    <row r="22" spans="1:8" x14ac:dyDescent="0.25">
      <c r="A22" s="8"/>
      <c r="B22" s="9"/>
      <c r="C22" s="9"/>
      <c r="D22" s="83" t="s">
        <v>103</v>
      </c>
      <c r="E22" s="12">
        <v>2330</v>
      </c>
      <c r="F22" s="14" t="s">
        <v>19</v>
      </c>
      <c r="G22" s="82"/>
      <c r="H22" s="80">
        <f t="shared" si="0"/>
        <v>0</v>
      </c>
    </row>
    <row r="23" spans="1:8" x14ac:dyDescent="0.25">
      <c r="A23" s="8"/>
      <c r="B23" s="9"/>
      <c r="C23" s="9"/>
      <c r="D23" s="83" t="s">
        <v>105</v>
      </c>
      <c r="E23" s="12">
        <v>720</v>
      </c>
      <c r="F23" s="14" t="s">
        <v>19</v>
      </c>
      <c r="G23" s="82"/>
      <c r="H23" s="80">
        <f t="shared" si="0"/>
        <v>0</v>
      </c>
    </row>
    <row r="24" spans="1:8" x14ac:dyDescent="0.25">
      <c r="A24" s="8"/>
      <c r="B24" s="9"/>
      <c r="C24" s="9"/>
      <c r="D24" s="83" t="s">
        <v>98</v>
      </c>
      <c r="E24" s="12">
        <v>3510</v>
      </c>
      <c r="F24" s="14" t="s">
        <v>19</v>
      </c>
      <c r="G24" s="79"/>
      <c r="H24" s="80">
        <f>E24*G24</f>
        <v>0</v>
      </c>
    </row>
    <row r="25" spans="1:8" x14ac:dyDescent="0.25">
      <c r="A25" s="8"/>
      <c r="B25" s="9"/>
      <c r="C25" s="9"/>
      <c r="D25" s="83" t="s">
        <v>99</v>
      </c>
      <c r="E25" s="12">
        <v>3340</v>
      </c>
      <c r="F25" s="14" t="s">
        <v>19</v>
      </c>
      <c r="G25" s="79"/>
      <c r="H25" s="80">
        <f t="shared" ref="H25:H27" si="1">E25*G25</f>
        <v>0</v>
      </c>
    </row>
    <row r="26" spans="1:8" x14ac:dyDescent="0.25">
      <c r="A26" s="8"/>
      <c r="B26" s="9"/>
      <c r="C26" s="9"/>
      <c r="D26" s="83" t="s">
        <v>100</v>
      </c>
      <c r="E26" s="12">
        <v>7325</v>
      </c>
      <c r="F26" s="14" t="s">
        <v>19</v>
      </c>
      <c r="G26" s="79"/>
      <c r="H26" s="80">
        <f t="shared" si="1"/>
        <v>0</v>
      </c>
    </row>
    <row r="27" spans="1:8" x14ac:dyDescent="0.25">
      <c r="A27" s="8"/>
      <c r="B27" s="9"/>
      <c r="C27" s="9"/>
      <c r="D27" s="83" t="s">
        <v>101</v>
      </c>
      <c r="E27" s="12">
        <v>3900</v>
      </c>
      <c r="F27" s="14" t="s">
        <v>19</v>
      </c>
      <c r="G27" s="79"/>
      <c r="H27" s="80">
        <f t="shared" si="1"/>
        <v>0</v>
      </c>
    </row>
    <row r="28" spans="1:8" x14ac:dyDescent="0.25">
      <c r="A28" s="8"/>
      <c r="B28" s="9"/>
      <c r="C28" s="9"/>
      <c r="D28" s="83"/>
      <c r="E28" s="12"/>
      <c r="F28" s="14"/>
      <c r="G28" s="79"/>
      <c r="H28" s="80"/>
    </row>
    <row r="29" spans="1:8" x14ac:dyDescent="0.25">
      <c r="A29" s="8"/>
      <c r="B29" s="9"/>
      <c r="C29" s="9"/>
      <c r="D29" s="9" t="s">
        <v>87</v>
      </c>
      <c r="E29" s="12">
        <v>1710</v>
      </c>
      <c r="F29" s="14" t="s">
        <v>20</v>
      </c>
      <c r="G29" s="79"/>
      <c r="H29" s="80">
        <f t="shared" si="0"/>
        <v>0</v>
      </c>
    </row>
    <row r="30" spans="1:8" x14ac:dyDescent="0.25">
      <c r="A30" s="8"/>
      <c r="B30" s="9"/>
      <c r="C30" s="9"/>
      <c r="D30" s="9" t="s">
        <v>88</v>
      </c>
      <c r="E30" s="12">
        <v>990</v>
      </c>
      <c r="F30" s="14" t="s">
        <v>19</v>
      </c>
      <c r="G30" s="79"/>
      <c r="H30" s="80">
        <f t="shared" si="0"/>
        <v>0</v>
      </c>
    </row>
    <row r="31" spans="1:8" x14ac:dyDescent="0.25">
      <c r="A31" s="8"/>
      <c r="B31" s="9"/>
      <c r="C31" s="9"/>
      <c r="D31" s="9" t="s">
        <v>119</v>
      </c>
      <c r="E31" s="12">
        <v>440</v>
      </c>
      <c r="F31" s="14" t="s">
        <v>20</v>
      </c>
      <c r="G31" s="79"/>
      <c r="H31" s="80">
        <f t="shared" si="0"/>
        <v>0</v>
      </c>
    </row>
    <row r="32" spans="1:8" x14ac:dyDescent="0.25">
      <c r="A32" s="8"/>
      <c r="B32" s="9"/>
      <c r="C32" s="9"/>
      <c r="D32" s="9" t="s">
        <v>33</v>
      </c>
      <c r="E32" s="12">
        <v>325</v>
      </c>
      <c r="F32" s="14" t="s">
        <v>20</v>
      </c>
      <c r="G32" s="79"/>
      <c r="H32" s="80">
        <f t="shared" si="0"/>
        <v>0</v>
      </c>
    </row>
    <row r="33" spans="1:10" x14ac:dyDescent="0.25">
      <c r="A33" s="8"/>
      <c r="B33" s="9"/>
      <c r="C33" s="9"/>
      <c r="D33" s="9" t="s">
        <v>121</v>
      </c>
      <c r="E33" s="12">
        <v>4</v>
      </c>
      <c r="F33" s="14" t="s">
        <v>27</v>
      </c>
      <c r="G33" s="79"/>
      <c r="H33" s="80">
        <f t="shared" si="0"/>
        <v>0</v>
      </c>
    </row>
    <row r="34" spans="1:10" x14ac:dyDescent="0.25">
      <c r="A34" s="8"/>
      <c r="B34" s="9"/>
      <c r="C34" s="9"/>
      <c r="D34" s="9" t="s">
        <v>118</v>
      </c>
      <c r="E34" s="12">
        <v>4</v>
      </c>
      <c r="F34" s="14" t="s">
        <v>27</v>
      </c>
      <c r="G34" s="79"/>
      <c r="H34" s="80">
        <f t="shared" si="0"/>
        <v>0</v>
      </c>
    </row>
    <row r="35" spans="1:10" x14ac:dyDescent="0.25">
      <c r="A35" s="8"/>
      <c r="B35" s="9"/>
      <c r="C35" s="9"/>
      <c r="D35" s="9" t="s">
        <v>34</v>
      </c>
      <c r="E35" s="12">
        <v>620</v>
      </c>
      <c r="F35" s="14" t="s">
        <v>20</v>
      </c>
      <c r="G35" s="79"/>
      <c r="H35" s="80">
        <f t="shared" si="0"/>
        <v>0</v>
      </c>
    </row>
    <row r="36" spans="1:10" x14ac:dyDescent="0.25">
      <c r="A36" s="8"/>
      <c r="B36" s="9"/>
      <c r="C36" s="9"/>
      <c r="D36" s="9"/>
      <c r="E36" s="12"/>
      <c r="F36" s="14"/>
      <c r="G36" s="79"/>
      <c r="H36" s="80"/>
    </row>
    <row r="37" spans="1:10" x14ac:dyDescent="0.25">
      <c r="A37" s="8"/>
      <c r="B37" s="9"/>
      <c r="C37" s="9"/>
      <c r="D37" s="9" t="s">
        <v>18</v>
      </c>
      <c r="E37" s="12">
        <v>67</v>
      </c>
      <c r="F37" s="14" t="s">
        <v>25</v>
      </c>
      <c r="G37" s="79"/>
      <c r="H37" s="80">
        <f>SUM(E37*G37)</f>
        <v>0</v>
      </c>
    </row>
    <row r="38" spans="1:10" x14ac:dyDescent="0.25">
      <c r="A38" s="8"/>
      <c r="B38" s="9"/>
      <c r="C38" s="9"/>
      <c r="D38" s="9"/>
      <c r="E38" s="12"/>
      <c r="F38" s="14"/>
      <c r="G38" s="79"/>
      <c r="H38" s="80"/>
      <c r="J38" s="32" t="s">
        <v>35</v>
      </c>
    </row>
    <row r="39" spans="1:10" x14ac:dyDescent="0.25">
      <c r="A39" s="8"/>
      <c r="B39" s="9"/>
      <c r="C39" s="9"/>
      <c r="D39" s="28" t="s">
        <v>94</v>
      </c>
      <c r="E39" s="29"/>
      <c r="F39" s="14"/>
      <c r="G39" s="79"/>
      <c r="H39" s="80"/>
      <c r="J39" s="31">
        <f>SUM(H10:H39)</f>
        <v>0</v>
      </c>
    </row>
    <row r="40" spans="1:10" x14ac:dyDescent="0.25">
      <c r="A40" s="8"/>
      <c r="B40" s="9"/>
      <c r="C40" s="9"/>
      <c r="D40" s="83" t="s">
        <v>111</v>
      </c>
      <c r="E40" s="29">
        <v>1</v>
      </c>
      <c r="F40" s="14" t="s">
        <v>17</v>
      </c>
      <c r="G40" s="79"/>
      <c r="H40" s="80">
        <f t="shared" ref="H40:H52" si="2">SUM(E40*G40)</f>
        <v>0</v>
      </c>
      <c r="J40" s="86">
        <f>5292.7279/5280</f>
        <v>1.0024105871212121</v>
      </c>
    </row>
    <row r="41" spans="1:10" x14ac:dyDescent="0.25">
      <c r="A41" s="8"/>
      <c r="B41" s="9"/>
      <c r="C41" s="9"/>
      <c r="D41" s="83" t="s">
        <v>112</v>
      </c>
      <c r="E41" s="29">
        <v>0.42</v>
      </c>
      <c r="F41" s="14" t="s">
        <v>17</v>
      </c>
      <c r="G41" s="79"/>
      <c r="H41" s="80">
        <f t="shared" si="2"/>
        <v>0</v>
      </c>
      <c r="J41" s="86">
        <f>2194.0524/5280</f>
        <v>0.41554022727272727</v>
      </c>
    </row>
    <row r="42" spans="1:10" x14ac:dyDescent="0.25">
      <c r="A42" s="8"/>
      <c r="B42" s="9"/>
      <c r="C42" s="9"/>
      <c r="D42" s="83" t="s">
        <v>113</v>
      </c>
      <c r="E42" s="29">
        <v>0.98</v>
      </c>
      <c r="F42" s="14" t="s">
        <v>17</v>
      </c>
      <c r="G42" s="79"/>
      <c r="H42" s="80">
        <f t="shared" si="2"/>
        <v>0</v>
      </c>
      <c r="J42" s="86">
        <f>5152.5631/5280</f>
        <v>0.97586422348484858</v>
      </c>
    </row>
    <row r="43" spans="1:10" x14ac:dyDescent="0.25">
      <c r="A43" s="8"/>
      <c r="B43" s="9"/>
      <c r="C43" s="9"/>
      <c r="D43" s="83" t="s">
        <v>114</v>
      </c>
      <c r="E43" s="29">
        <v>0.48</v>
      </c>
      <c r="F43" s="14" t="s">
        <v>17</v>
      </c>
      <c r="G43" s="79"/>
      <c r="H43" s="80">
        <f t="shared" si="2"/>
        <v>0</v>
      </c>
      <c r="J43" s="86">
        <f>2514.1303/5280</f>
        <v>0.47616104166666662</v>
      </c>
    </row>
    <row r="44" spans="1:10" x14ac:dyDescent="0.25">
      <c r="A44" s="8"/>
      <c r="B44" s="9"/>
      <c r="C44" s="9"/>
      <c r="D44" s="83" t="s">
        <v>115</v>
      </c>
      <c r="E44" s="29">
        <v>0.65</v>
      </c>
      <c r="F44" s="14" t="s">
        <v>17</v>
      </c>
      <c r="G44" s="79"/>
      <c r="H44" s="80">
        <f t="shared" si="2"/>
        <v>0</v>
      </c>
      <c r="J44" s="86">
        <f>3433.4199/5280</f>
        <v>0.65026892045454543</v>
      </c>
    </row>
    <row r="45" spans="1:10" x14ac:dyDescent="0.25">
      <c r="A45" s="8"/>
      <c r="B45" s="9"/>
      <c r="C45" s="9"/>
      <c r="D45" s="83" t="s">
        <v>116</v>
      </c>
      <c r="E45" s="29">
        <v>0.32</v>
      </c>
      <c r="F45" s="14" t="s">
        <v>17</v>
      </c>
      <c r="G45" s="79"/>
      <c r="H45" s="80">
        <f t="shared" si="2"/>
        <v>0</v>
      </c>
      <c r="J45" s="86">
        <f>1701.7345/5280</f>
        <v>0.32229820075757576</v>
      </c>
    </row>
    <row r="46" spans="1:10" x14ac:dyDescent="0.25">
      <c r="A46" s="8"/>
      <c r="B46" s="9"/>
      <c r="C46" s="9"/>
      <c r="D46" s="83" t="s">
        <v>117</v>
      </c>
      <c r="E46" s="29">
        <v>0.16</v>
      </c>
      <c r="F46" s="14" t="s">
        <v>17</v>
      </c>
      <c r="G46" s="79"/>
      <c r="H46" s="80">
        <f t="shared" si="2"/>
        <v>0</v>
      </c>
      <c r="J46" s="86">
        <f>850/5280</f>
        <v>0.16098484848484848</v>
      </c>
    </row>
    <row r="47" spans="1:10" x14ac:dyDescent="0.25">
      <c r="A47" s="8"/>
      <c r="B47" s="9"/>
      <c r="C47" s="9"/>
      <c r="D47" s="9"/>
      <c r="E47" s="29"/>
      <c r="F47" s="14"/>
      <c r="G47" s="79"/>
      <c r="H47" s="80"/>
      <c r="J47" s="31"/>
    </row>
    <row r="48" spans="1:10" x14ac:dyDescent="0.25">
      <c r="A48" s="8"/>
      <c r="B48" s="9"/>
      <c r="C48" s="9"/>
      <c r="D48" s="9" t="s">
        <v>110</v>
      </c>
      <c r="E48" s="29">
        <v>1</v>
      </c>
      <c r="F48" s="14" t="s">
        <v>28</v>
      </c>
      <c r="G48" s="79"/>
      <c r="H48" s="80">
        <f t="shared" si="2"/>
        <v>0</v>
      </c>
      <c r="J48" s="31"/>
    </row>
    <row r="49" spans="1:10" x14ac:dyDescent="0.25">
      <c r="A49" s="8"/>
      <c r="B49" s="9"/>
      <c r="C49" s="9"/>
      <c r="D49" s="9"/>
      <c r="E49" s="12"/>
      <c r="F49" s="14"/>
      <c r="G49" s="79"/>
      <c r="H49" s="80"/>
    </row>
    <row r="50" spans="1:10" x14ac:dyDescent="0.25">
      <c r="A50" s="8"/>
      <c r="B50" s="9"/>
      <c r="C50" s="9"/>
      <c r="D50" s="28" t="s">
        <v>29</v>
      </c>
      <c r="E50" s="12"/>
      <c r="F50" s="14"/>
      <c r="G50" s="79"/>
      <c r="H50" s="80"/>
    </row>
    <row r="51" spans="1:10" x14ac:dyDescent="0.25">
      <c r="A51" s="8"/>
      <c r="B51" s="9"/>
      <c r="C51" s="9"/>
      <c r="D51" s="84" t="s">
        <v>106</v>
      </c>
      <c r="E51" s="12">
        <v>1485</v>
      </c>
      <c r="F51" s="14" t="s">
        <v>30</v>
      </c>
      <c r="G51" s="79"/>
      <c r="H51" s="80">
        <f t="shared" si="2"/>
        <v>0</v>
      </c>
      <c r="J51" s="32" t="s">
        <v>36</v>
      </c>
    </row>
    <row r="52" spans="1:10" x14ac:dyDescent="0.25">
      <c r="A52" s="8"/>
      <c r="B52" s="9"/>
      <c r="C52" s="9"/>
      <c r="D52" s="84" t="s">
        <v>122</v>
      </c>
      <c r="E52" s="12">
        <v>675</v>
      </c>
      <c r="F52" s="14" t="s">
        <v>30</v>
      </c>
      <c r="G52" s="79"/>
      <c r="H52" s="80">
        <f t="shared" si="2"/>
        <v>0</v>
      </c>
      <c r="J52" s="32"/>
    </row>
    <row r="53" spans="1:10" x14ac:dyDescent="0.25">
      <c r="A53" s="8"/>
      <c r="B53" s="9"/>
      <c r="C53" s="9"/>
      <c r="D53" s="9"/>
      <c r="E53" s="12"/>
      <c r="F53" s="14"/>
      <c r="G53" s="79"/>
      <c r="H53" s="80"/>
      <c r="J53" s="31">
        <f>SUM(H49:H53)</f>
        <v>0</v>
      </c>
    </row>
    <row r="54" spans="1:10" x14ac:dyDescent="0.25">
      <c r="A54" s="8"/>
      <c r="B54" s="9"/>
      <c r="C54" s="9"/>
      <c r="D54" s="9" t="s">
        <v>37</v>
      </c>
      <c r="E54" s="12"/>
      <c r="F54" s="14"/>
      <c r="G54" s="79"/>
      <c r="H54" s="80"/>
      <c r="J54" s="31">
        <f>J53*0.15</f>
        <v>0</v>
      </c>
    </row>
    <row r="55" spans="1:10" ht="13.8" thickBot="1" x14ac:dyDescent="0.3">
      <c r="A55" s="10"/>
      <c r="B55" s="11"/>
      <c r="C55" s="11"/>
      <c r="D55" s="11" t="s">
        <v>26</v>
      </c>
      <c r="E55" s="26"/>
      <c r="F55" s="15"/>
      <c r="G55" s="11"/>
      <c r="H55" s="85"/>
      <c r="J55" s="31">
        <f>J39*0.45</f>
        <v>0</v>
      </c>
    </row>
    <row r="56" spans="1:10" ht="13.8" thickTop="1" x14ac:dyDescent="0.25">
      <c r="A56" s="20" t="s">
        <v>31</v>
      </c>
      <c r="B56" s="20">
        <f>28840.6691/5280</f>
        <v>5.4622479356060607</v>
      </c>
      <c r="D56" s="17" t="s">
        <v>11</v>
      </c>
      <c r="E56" s="24" t="s">
        <v>14</v>
      </c>
      <c r="F56" s="13" t="s">
        <v>14</v>
      </c>
      <c r="G56" s="1" t="s">
        <v>14</v>
      </c>
      <c r="H56" s="2">
        <f>SUM(H10:H55)</f>
        <v>0</v>
      </c>
    </row>
    <row r="57" spans="1:10" x14ac:dyDescent="0.25">
      <c r="D57" s="22" t="s">
        <v>12</v>
      </c>
      <c r="E57" s="24" t="s">
        <v>14</v>
      </c>
      <c r="F57" s="13" t="s">
        <v>14</v>
      </c>
      <c r="G57" s="1" t="s">
        <v>14</v>
      </c>
      <c r="H57" s="18"/>
      <c r="J57" s="31">
        <f>H56*0.15</f>
        <v>0</v>
      </c>
    </row>
    <row r="58" spans="1:10" x14ac:dyDescent="0.25">
      <c r="D58" s="17" t="s">
        <v>13</v>
      </c>
      <c r="E58" s="24" t="s">
        <v>14</v>
      </c>
      <c r="F58" s="13" t="s">
        <v>14</v>
      </c>
      <c r="G58" s="1" t="s">
        <v>14</v>
      </c>
      <c r="H58" s="16">
        <f>SUM(H56:H57)</f>
        <v>0</v>
      </c>
    </row>
    <row r="62" spans="1:10" x14ac:dyDescent="0.25">
      <c r="D62" s="1" t="s">
        <v>95</v>
      </c>
    </row>
    <row r="63" spans="1:10" x14ac:dyDescent="0.25">
      <c r="D63" s="1" t="s">
        <v>96</v>
      </c>
    </row>
    <row r="64" spans="1:10" x14ac:dyDescent="0.25">
      <c r="D64" s="1" t="s">
        <v>97</v>
      </c>
    </row>
  </sheetData>
  <phoneticPr fontId="0" type="noConversion"/>
  <printOptions horizontalCentered="1"/>
  <pageMargins left="0.1" right="0.1" top="1" bottom="1" header="0.25" footer="0.5"/>
  <pageSetup orientation="portrait" horizontalDpi="300" verticalDpi="300" r:id="rId1"/>
  <headerFooter alignWithMargins="0">
    <oddHeader>&amp;C&amp;"Times New Roman,Regular"North Carolina Department of Transportation
Preliminary Estimate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ategory xmlns="73d15151-7781-4590-84fa-12299bfb3e2e">Project Budget</Category>
    <URL xmlns="http://schemas.microsoft.com/sharepoint/v3">
      <Url xsi:nil="true"/>
      <Description xsi:nil="true"/>
    </URL>
    <SortOrder xmlns="73d15151-7781-4590-84fa-12299bfb3e2e" xsi:nil="true"/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CD91E4283BBB14188C66EFC61D538B3" ma:contentTypeVersion="7" ma:contentTypeDescription="Create a new document." ma:contentTypeScope="" ma:versionID="ff3aaa1dc1270a9db49d28d51ec1e0df">
  <xsd:schema xmlns:xsd="http://www.w3.org/2001/XMLSchema" xmlns:xs="http://www.w3.org/2001/XMLSchema" xmlns:p="http://schemas.microsoft.com/office/2006/metadata/properties" xmlns:ns1="http://schemas.microsoft.com/sharepoint/v3" xmlns:ns2="16f00c2e-ac5c-418b-9f13-a0771dbd417d" xmlns:ns3="73d15151-7781-4590-84fa-12299bfb3e2e" targetNamespace="http://schemas.microsoft.com/office/2006/metadata/properties" ma:root="true" ma:fieldsID="a04a9499f8bf5f594d2605ab894db385" ns1:_="" ns2:_="" ns3:_="">
    <xsd:import namespace="http://schemas.microsoft.com/sharepoint/v3"/>
    <xsd:import namespace="16f00c2e-ac5c-418b-9f13-a0771dbd417d"/>
    <xsd:import namespace="73d15151-7781-4590-84fa-12299bfb3e2e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1:URL" minOccurs="0"/>
                <xsd:element ref="ns1:PublishingStartDate" minOccurs="0"/>
                <xsd:element ref="ns1:PublishingExpirationDate" minOccurs="0"/>
                <xsd:element ref="ns3:Category" minOccurs="0"/>
                <xsd:element ref="ns3:Sor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URL" ma:index="6" nillable="true" ma:displayName="URL" ma:internalName="URL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PublishingStartDate" ma:index="7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8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f00c2e-ac5c-418b-9f13-a0771dbd417d" elementFormDefault="qualified">
    <xsd:import namespace="http://schemas.microsoft.com/office/2006/documentManagement/types"/>
    <xsd:import namespace="http://schemas.microsoft.com/office/infopath/2007/PartnerControls"/>
    <xsd:element name="_dlc_DocId" ma:index="3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4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5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d15151-7781-4590-84fa-12299bfb3e2e" elementFormDefault="qualified">
    <xsd:import namespace="http://schemas.microsoft.com/office/2006/documentManagement/types"/>
    <xsd:import namespace="http://schemas.microsoft.com/office/infopath/2007/PartnerControls"/>
    <xsd:element name="Category" ma:index="9" nillable="true" ma:displayName="Category" ma:format="Dropdown" ma:internalName="Category" ma:readOnly="false">
      <xsd:simpleType>
        <xsd:restriction base="dms:Choice">
          <xsd:enumeration value="Appendices and Supporting Information"/>
          <xsd:enumeration value="Application Information"/>
          <xsd:enumeration value="Business"/>
          <xsd:enumeration value="Crash Data"/>
          <xsd:enumeration value="Letters of Support"/>
          <xsd:enumeration value="NC Government"/>
          <xsd:enumeration value="Operations and Maintenance"/>
          <xsd:enumeration value="Organizations"/>
          <xsd:enumeration value="Technical Studies"/>
          <xsd:enumeration value="White Papers"/>
          <xsd:enumeration value="Benefit-Cost Analysis Narrative"/>
          <xsd:enumeration value="Criterion 1"/>
          <xsd:enumeration value="Criterion 2"/>
          <xsd:enumeration value="Criterion 3"/>
          <xsd:enumeration value="Criterion 4"/>
          <xsd:enumeration value="Criterion 5"/>
          <xsd:enumeration value="Criterion 6"/>
          <xsd:enumeration value="Criterion 7"/>
          <xsd:enumeration value="Criterion 8"/>
          <xsd:enumeration value="Maps"/>
          <xsd:enumeration value="Project Budget"/>
          <xsd:enumeration value="Project Description"/>
        </xsd:restriction>
      </xsd:simpleType>
    </xsd:element>
    <xsd:element name="SortOrder" ma:index="10" nillable="true" ma:displayName="SortOrder" ma:decimals="0" ma:internalName="SortOrder" ma:readOnly="false" ma:percentage="FALSE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2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/>
</file>

<file path=customXml/itemProps1.xml><?xml version="1.0" encoding="utf-8"?>
<ds:datastoreItem xmlns:ds="http://schemas.openxmlformats.org/officeDocument/2006/customXml" ds:itemID="{4D87BA7B-0E47-4F3A-B9DA-3AF7E36D381E}"/>
</file>

<file path=customXml/itemProps2.xml><?xml version="1.0" encoding="utf-8"?>
<ds:datastoreItem xmlns:ds="http://schemas.openxmlformats.org/officeDocument/2006/customXml" ds:itemID="{75F6B3C7-DAD3-45BD-8204-E50F0F5ED661}"/>
</file>

<file path=customXml/itemProps3.xml><?xml version="1.0" encoding="utf-8"?>
<ds:datastoreItem xmlns:ds="http://schemas.openxmlformats.org/officeDocument/2006/customXml" ds:itemID="{A59AB15C-321D-43CC-8736-72C16773D797}"/>
</file>

<file path=customXml/itemProps4.xml><?xml version="1.0" encoding="utf-8"?>
<ds:datastoreItem xmlns:ds="http://schemas.openxmlformats.org/officeDocument/2006/customXml" ds:itemID="{A7CF422C-826B-4556-BB8F-5656B754567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H190956 Func1 06162023</vt:lpstr>
      <vt:lpstr>H190956 Func1 04262023</vt:lpstr>
      <vt:lpstr>EstRequestForm</vt:lpstr>
      <vt:lpstr>FuncStage</vt:lpstr>
      <vt:lpstr>EstRequestForm!Print_Area</vt:lpstr>
      <vt:lpstr>FuncStage!Print_Area</vt:lpstr>
      <vt:lpstr>'H190956 Func1 04262023'!Print_Area</vt:lpstr>
      <vt:lpstr>'H190956 Func1 06162023'!Print_Area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H190956 Final Conceptual Estimate - Functional 1 06162023</dc:title>
  <dc:creator>Jim McMellon PE</dc:creator>
  <cp:keywords>Preliminary, R/W, PreLet, Functional, Roadway Design</cp:keywords>
  <cp:lastModifiedBy>Philip L. Culpepper</cp:lastModifiedBy>
  <cp:lastPrinted>2023-04-26T14:45:21Z</cp:lastPrinted>
  <dcterms:created xsi:type="dcterms:W3CDTF">1999-12-12T01:10:58Z</dcterms:created>
  <dcterms:modified xsi:type="dcterms:W3CDTF">2023-06-16T20:28:53Z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0x010100FCD91E4283BBB14188C66EFC61D538B3</vt:lpwstr>
  </property>
  <property fmtid="{D5CDD505-2E9C-101B-9397-08002B2CF9AE}" pid="3" name="_dlc_DocIdItemGuid">
    <vt:lpwstr>05b92c3b-e431-4ba5-b451-8706ee69c9ba</vt:lpwstr>
  </property>
  <property fmtid="{D5CDD505-2E9C-101B-9397-08002B2CF9AE}" pid="4" name="Type of Training">
    <vt:lpwstr>Microstation &amp; Geopak</vt:lpwstr>
  </property>
  <property fmtid="{D5CDD505-2E9C-101B-9397-08002B2CF9AE}" pid="5" name="Order">
    <vt:r8>11900</vt:r8>
  </property>
  <property fmtid="{D5CDD505-2E9C-101B-9397-08002B2CF9AE}" pid="6" name="xd_Signature">
    <vt:bool>false</vt:bool>
  </property>
  <property fmtid="{D5CDD505-2E9C-101B-9397-08002B2CF9AE}" pid="7" name="xd_ProgID">
    <vt:lpwstr/>
  </property>
  <property fmtid="{D5CDD505-2E9C-101B-9397-08002B2CF9AE}" pid="8" name="_SourceUrl">
    <vt:lpwstr/>
  </property>
  <property fmtid="{D5CDD505-2E9C-101B-9397-08002B2CF9AE}" pid="9" name="_SharedFileIndex">
    <vt:lpwstr/>
  </property>
  <property fmtid="{D5CDD505-2E9C-101B-9397-08002B2CF9AE}" pid="10" name="TemplateUrl">
    <vt:lpwstr/>
  </property>
  <property fmtid="{D5CDD505-2E9C-101B-9397-08002B2CF9AE}" pid="11" name="File Category">
    <vt:lpwstr/>
  </property>
</Properties>
</file>